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awilliams/Library/Mobile Documents/com~apple~CloudDocs/JJ PY 2019-2020 Items/January 2020/"/>
    </mc:Choice>
  </mc:AlternateContent>
  <xr:revisionPtr revIDLastSave="0" documentId="13_ncr:1_{577CEDD6-FE3B-EE42-833F-E355EB5A7CB2}" xr6:coauthVersionLast="45" xr6:coauthVersionMax="45" xr10:uidLastSave="{00000000-0000-0000-0000-000000000000}"/>
  <bookViews>
    <workbookView xWindow="0" yWindow="460" windowWidth="28800" windowHeight="16320" xr2:uid="{00000000-000D-0000-FFFF-FFFF00000000}"/>
  </bookViews>
  <sheets>
    <sheet name="Current 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2" l="1"/>
  <c r="P33" i="2" l="1"/>
  <c r="I53" i="2"/>
  <c r="I22" i="2"/>
  <c r="I58" i="2"/>
  <c r="I50" i="2"/>
  <c r="I30" i="2"/>
  <c r="P31" i="2" l="1"/>
  <c r="G39" i="2" l="1"/>
  <c r="P34" i="2"/>
  <c r="I38" i="2"/>
  <c r="P11" i="2"/>
  <c r="I39" i="2"/>
  <c r="I32" i="2"/>
  <c r="I66" i="2"/>
  <c r="I80" i="2" l="1"/>
  <c r="I79" i="2"/>
  <c r="I78" i="2" l="1"/>
  <c r="I77" i="2"/>
  <c r="I76" i="2"/>
  <c r="I55" i="2" l="1"/>
  <c r="I20" i="2"/>
  <c r="I72" i="2"/>
  <c r="P49" i="2" l="1"/>
  <c r="I71" i="2" l="1"/>
  <c r="P24" i="2" l="1"/>
  <c r="K38" i="2" l="1"/>
  <c r="P36" i="2" l="1"/>
  <c r="P21" i="2" l="1"/>
  <c r="K59" i="2" l="1"/>
  <c r="P27" i="2" l="1"/>
  <c r="K21" i="2" l="1"/>
  <c r="G81" i="2" l="1"/>
  <c r="E23" i="2"/>
  <c r="I23" i="2" l="1"/>
  <c r="G23" i="2"/>
  <c r="K23" i="2" l="1"/>
  <c r="P13" i="2"/>
  <c r="K2" i="2" s="1"/>
  <c r="K32" i="2" l="1"/>
  <c r="K36" i="2" l="1"/>
  <c r="G40" i="2"/>
  <c r="K37" i="2"/>
  <c r="I40" i="2" l="1"/>
  <c r="K39" i="2" l="1"/>
  <c r="K35" i="2"/>
  <c r="K34" i="2"/>
  <c r="K33" i="2"/>
  <c r="K31" i="2"/>
  <c r="K30" i="2"/>
  <c r="K29" i="2"/>
  <c r="K28" i="2"/>
  <c r="K22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0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I81" i="2"/>
  <c r="I61" i="2"/>
  <c r="E81" i="2"/>
  <c r="K81" i="2" l="1"/>
  <c r="E61" i="2"/>
  <c r="K61" i="2" s="1"/>
  <c r="E40" i="2"/>
  <c r="K40" i="2" l="1"/>
  <c r="K84" i="2" s="1"/>
  <c r="E84" i="2"/>
  <c r="N2" i="2" l="1"/>
</calcChain>
</file>

<file path=xl/sharedStrings.xml><?xml version="1.0" encoding="utf-8"?>
<sst xmlns="http://schemas.openxmlformats.org/spreadsheetml/2006/main" count="121" uniqueCount="97">
  <si>
    <t>Black Family Day</t>
  </si>
  <si>
    <t>1000 Programming</t>
  </si>
  <si>
    <t>Membership Tea</t>
  </si>
  <si>
    <t>Orientation</t>
  </si>
  <si>
    <t>Social Sip</t>
  </si>
  <si>
    <t>1000.2 Family Activities</t>
  </si>
  <si>
    <t>Graduating Mother's Meals</t>
  </si>
  <si>
    <t>Senior Meals</t>
  </si>
  <si>
    <t>Black Family Day - Other</t>
  </si>
  <si>
    <t>Total Black Family Day</t>
  </si>
  <si>
    <t>Black History</t>
  </si>
  <si>
    <t>Chapter Service Project</t>
  </si>
  <si>
    <t>Children Recognition</t>
  </si>
  <si>
    <t>Jack and Jill Day</t>
  </si>
  <si>
    <t>MLK Day</t>
  </si>
  <si>
    <t>Senior Gifts</t>
  </si>
  <si>
    <t>Total 1000 Programming</t>
  </si>
  <si>
    <t>1500 General Operating</t>
  </si>
  <si>
    <t>Community Ads</t>
  </si>
  <si>
    <t>J&amp;J Ads</t>
  </si>
  <si>
    <t>Historian</t>
  </si>
  <si>
    <t>Shining Star Award</t>
  </si>
  <si>
    <t>Storage</t>
  </si>
  <si>
    <t>Website Maintenance Costs</t>
  </si>
  <si>
    <t>Courtesies</t>
  </si>
  <si>
    <t>Hospitality</t>
  </si>
  <si>
    <t>Program Book</t>
  </si>
  <si>
    <t>Support Sister Chapters</t>
  </si>
  <si>
    <t>Total 1500 General Operating</t>
  </si>
  <si>
    <t>5000 Meetings</t>
  </si>
  <si>
    <t>General Chapter Meeting Expense</t>
  </si>
  <si>
    <t>Meeting Management</t>
  </si>
  <si>
    <t>Total 5000 Meetings</t>
  </si>
  <si>
    <t>Notes</t>
  </si>
  <si>
    <t>1200 - Membership</t>
  </si>
  <si>
    <t>Founders Day</t>
  </si>
  <si>
    <t>Total 1200 Membership</t>
  </si>
  <si>
    <t>Up The Hill</t>
  </si>
  <si>
    <t>Chapter Bonding</t>
  </si>
  <si>
    <t>Retreat</t>
  </si>
  <si>
    <t xml:space="preserve">Mother/Father Recognition </t>
  </si>
  <si>
    <t>Postage - Shipping</t>
  </si>
  <si>
    <t>Duplicating-Printing - Other</t>
  </si>
  <si>
    <t>Office Supplies</t>
  </si>
  <si>
    <t>Mothers Workday/ Cluster</t>
  </si>
  <si>
    <t>National Convention - Lodging</t>
  </si>
  <si>
    <t>National Convention - Transportation</t>
  </si>
  <si>
    <t>National Convention - Registration</t>
  </si>
  <si>
    <t>Teen Conference - Registration</t>
  </si>
  <si>
    <t>Teen Conference -Transportation</t>
  </si>
  <si>
    <t>Children's Cluster - Registration</t>
  </si>
  <si>
    <t>Regional Conference - Registration</t>
  </si>
  <si>
    <t>Regional Conference - Lodging</t>
  </si>
  <si>
    <t>Regional Conference - Transportation</t>
  </si>
  <si>
    <t>Apprec. Gift for Outgoing Mothers</t>
  </si>
  <si>
    <t>Apprec. Gift for outgoing Officers</t>
  </si>
  <si>
    <t>Installation of Officers</t>
  </si>
  <si>
    <t>Budget</t>
  </si>
  <si>
    <t>Additional Income</t>
  </si>
  <si>
    <t>Expenses</t>
  </si>
  <si>
    <t>Final</t>
  </si>
  <si>
    <t>Bank Charges</t>
  </si>
  <si>
    <t>Teen Balance:</t>
  </si>
  <si>
    <t>Contingency:</t>
  </si>
  <si>
    <t>Membership Engagement</t>
  </si>
  <si>
    <t>Installation of New Members</t>
  </si>
  <si>
    <t>Current Budget</t>
  </si>
  <si>
    <t>Beginning Balance</t>
  </si>
  <si>
    <t>Vouchers</t>
  </si>
  <si>
    <t>Balance</t>
  </si>
  <si>
    <t>Current Budget:</t>
  </si>
  <si>
    <t>Fundraising Balance:</t>
  </si>
  <si>
    <t>Father's Appreciation Day</t>
  </si>
  <si>
    <t xml:space="preserve">Contingency Moves - </t>
  </si>
  <si>
    <t>Teen's Fundraiser</t>
  </si>
  <si>
    <t xml:space="preserve">Income </t>
  </si>
  <si>
    <t>Income (incl. teen bus)</t>
  </si>
  <si>
    <t>Total Budget</t>
  </si>
  <si>
    <t>Budget to Actual</t>
  </si>
  <si>
    <t>Teen's Budget (45 Teens)</t>
  </si>
  <si>
    <t>Chapter Fundraiser</t>
  </si>
  <si>
    <t>Income (teen dues)</t>
  </si>
  <si>
    <t>(book balance)</t>
  </si>
  <si>
    <t>Leadership Conference</t>
  </si>
  <si>
    <t>70 Moms / 6 LOA</t>
  </si>
  <si>
    <t>National Initiative</t>
  </si>
  <si>
    <t>National Health Initiative</t>
  </si>
  <si>
    <t>Holiday Party</t>
  </si>
  <si>
    <t>must be the cash balance collected</t>
  </si>
  <si>
    <t xml:space="preserve">                                                                                                         </t>
  </si>
  <si>
    <t>PY 2018/19 Cin OH meeting</t>
  </si>
  <si>
    <t xml:space="preserve">Leadership Summit - </t>
  </si>
  <si>
    <t>Regional Conf Assessment (71@$30)</t>
  </si>
  <si>
    <t>On the Hill Summit- Registration</t>
  </si>
  <si>
    <t>On the Hill Summit- Lodging</t>
  </si>
  <si>
    <t>On the Hill Summit- Transportation</t>
  </si>
  <si>
    <t>Summary as of January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</si>
</sst>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;[Red]\-#,##0.00"/>
    <numFmt numFmtId="165" formatCode="#,##0.00;[Red]#,##0.00"/>
    <numFmt numFmtId="166" formatCode="#,##0.0;[Red]#,##0.0"/>
    <numFmt numFmtId="167" formatCode="#,##0.0_);[Red]\(#,##0.0\)"/>
  </numFmts>
  <fonts count="22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000000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49" fontId="5" fillId="0" borderId="0" xfId="0" applyNumberFormat="1" applyFont="1"/>
    <xf numFmtId="49" fontId="5" fillId="0" borderId="0" xfId="0" applyNumberFormat="1" applyFont="1" applyAlignment="1">
      <alignment wrapText="1"/>
    </xf>
    <xf numFmtId="164" fontId="6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/>
    <xf numFmtId="0" fontId="8" fillId="0" borderId="0" xfId="0" applyFont="1" applyFill="1" applyBorder="1" applyAlignment="1">
      <alignment wrapText="1"/>
    </xf>
    <xf numFmtId="0" fontId="9" fillId="0" borderId="0" xfId="0" applyFont="1"/>
    <xf numFmtId="49" fontId="7" fillId="2" borderId="0" xfId="0" applyNumberFormat="1" applyFont="1" applyFill="1"/>
    <xf numFmtId="49" fontId="5" fillId="2" borderId="0" xfId="0" applyNumberFormat="1" applyFont="1" applyFill="1"/>
    <xf numFmtId="49" fontId="5" fillId="2" borderId="0" xfId="0" applyNumberFormat="1" applyFont="1" applyFill="1" applyAlignment="1">
      <alignment wrapText="1"/>
    </xf>
    <xf numFmtId="164" fontId="6" fillId="2" borderId="0" xfId="0" applyNumberFormat="1" applyFont="1" applyFill="1"/>
    <xf numFmtId="0" fontId="4" fillId="2" borderId="0" xfId="0" applyFont="1" applyFill="1" applyAlignment="1">
      <alignment wrapText="1"/>
    </xf>
    <xf numFmtId="49" fontId="7" fillId="3" borderId="0" xfId="0" applyNumberFormat="1" applyFont="1" applyFill="1"/>
    <xf numFmtId="49" fontId="7" fillId="4" borderId="0" xfId="0" applyNumberFormat="1" applyFont="1" applyFill="1"/>
    <xf numFmtId="49" fontId="5" fillId="4" borderId="0" xfId="0" applyNumberFormat="1" applyFont="1" applyFill="1"/>
    <xf numFmtId="49" fontId="5" fillId="4" borderId="0" xfId="0" applyNumberFormat="1" applyFont="1" applyFill="1" applyAlignment="1">
      <alignment wrapText="1"/>
    </xf>
    <xf numFmtId="164" fontId="6" fillId="4" borderId="0" xfId="0" applyNumberFormat="1" applyFont="1" applyFill="1"/>
    <xf numFmtId="49" fontId="7" fillId="5" borderId="0" xfId="0" applyNumberFormat="1" applyFont="1" applyFill="1"/>
    <xf numFmtId="49" fontId="5" fillId="5" borderId="0" xfId="0" applyNumberFormat="1" applyFont="1" applyFill="1"/>
    <xf numFmtId="49" fontId="5" fillId="5" borderId="0" xfId="0" applyNumberFormat="1" applyFont="1" applyFill="1" applyAlignment="1">
      <alignment wrapText="1"/>
    </xf>
    <xf numFmtId="164" fontId="6" fillId="5" borderId="0" xfId="0" applyNumberFormat="1" applyFont="1" applyFill="1"/>
    <xf numFmtId="49" fontId="7" fillId="5" borderId="0" xfId="0" applyNumberFormat="1" applyFont="1" applyFill="1" applyBorder="1"/>
    <xf numFmtId="49" fontId="7" fillId="3" borderId="0" xfId="0" applyNumberFormat="1" applyFont="1" applyFill="1" applyBorder="1"/>
    <xf numFmtId="49" fontId="7" fillId="3" borderId="0" xfId="0" applyNumberFormat="1" applyFont="1" applyFill="1" applyBorder="1" applyAlignment="1">
      <alignment wrapText="1"/>
    </xf>
    <xf numFmtId="164" fontId="7" fillId="3" borderId="0" xfId="0" applyNumberFormat="1" applyFont="1" applyFill="1" applyBorder="1"/>
    <xf numFmtId="0" fontId="8" fillId="3" borderId="0" xfId="0" applyFont="1" applyFill="1" applyBorder="1" applyAlignment="1">
      <alignment wrapText="1"/>
    </xf>
    <xf numFmtId="49" fontId="7" fillId="4" borderId="0" xfId="0" applyNumberFormat="1" applyFont="1" applyFill="1" applyBorder="1"/>
    <xf numFmtId="49" fontId="7" fillId="4" borderId="0" xfId="0" applyNumberFormat="1" applyFont="1" applyFill="1" applyBorder="1" applyAlignment="1">
      <alignment wrapText="1"/>
    </xf>
    <xf numFmtId="164" fontId="7" fillId="4" borderId="0" xfId="0" applyNumberFormat="1" applyFont="1" applyFill="1" applyBorder="1"/>
    <xf numFmtId="0" fontId="8" fillId="4" borderId="0" xfId="0" applyFont="1" applyFill="1" applyBorder="1" applyAlignment="1">
      <alignment wrapText="1"/>
    </xf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1" fillId="5" borderId="0" xfId="0" applyNumberFormat="1" applyFont="1" applyFill="1"/>
    <xf numFmtId="49" fontId="1" fillId="5" borderId="0" xfId="0" applyNumberFormat="1" applyFont="1" applyFill="1" applyAlignment="1">
      <alignment wrapText="1"/>
    </xf>
    <xf numFmtId="164" fontId="3" fillId="5" borderId="0" xfId="0" applyNumberFormat="1" applyFont="1" applyFill="1"/>
    <xf numFmtId="0" fontId="2" fillId="5" borderId="0" xfId="0" applyFont="1" applyFill="1"/>
    <xf numFmtId="164" fontId="3" fillId="5" borderId="0" xfId="0" applyNumberFormat="1" applyFont="1" applyFill="1" applyBorder="1"/>
    <xf numFmtId="49" fontId="1" fillId="3" borderId="0" xfId="0" applyNumberFormat="1" applyFont="1" applyFill="1"/>
    <xf numFmtId="49" fontId="1" fillId="3" borderId="0" xfId="0" applyNumberFormat="1" applyFont="1" applyFill="1" applyAlignment="1">
      <alignment wrapText="1"/>
    </xf>
    <xf numFmtId="164" fontId="3" fillId="3" borderId="0" xfId="0" applyNumberFormat="1" applyFont="1" applyFill="1"/>
    <xf numFmtId="0" fontId="2" fillId="3" borderId="0" xfId="0" applyFont="1" applyFill="1" applyAlignment="1">
      <alignment wrapText="1"/>
    </xf>
    <xf numFmtId="0" fontId="2" fillId="3" borderId="0" xfId="0" applyFont="1" applyFill="1"/>
    <xf numFmtId="49" fontId="1" fillId="3" borderId="5" xfId="0" applyNumberFormat="1" applyFont="1" applyFill="1" applyBorder="1"/>
    <xf numFmtId="0" fontId="2" fillId="3" borderId="5" xfId="0" applyFont="1" applyFill="1" applyBorder="1"/>
    <xf numFmtId="49" fontId="1" fillId="3" borderId="5" xfId="0" applyNumberFormat="1" applyFont="1" applyFill="1" applyBorder="1" applyAlignment="1">
      <alignment wrapText="1"/>
    </xf>
    <xf numFmtId="164" fontId="3" fillId="3" borderId="5" xfId="0" applyNumberFormat="1" applyFont="1" applyFill="1" applyBorder="1"/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164" fontId="3" fillId="2" borderId="0" xfId="0" applyNumberFormat="1" applyFont="1" applyFill="1"/>
    <xf numFmtId="0" fontId="2" fillId="0" borderId="0" xfId="0" applyFont="1"/>
    <xf numFmtId="0" fontId="2" fillId="2" borderId="0" xfId="0" applyFont="1" applyFill="1"/>
    <xf numFmtId="49" fontId="1" fillId="2" borderId="5" xfId="0" applyNumberFormat="1" applyFont="1" applyFill="1" applyBorder="1"/>
    <xf numFmtId="49" fontId="1" fillId="2" borderId="5" xfId="0" applyNumberFormat="1" applyFont="1" applyFill="1" applyBorder="1" applyAlignment="1">
      <alignment wrapText="1"/>
    </xf>
    <xf numFmtId="164" fontId="3" fillId="2" borderId="5" xfId="0" applyNumberFormat="1" applyFont="1" applyFill="1" applyBorder="1"/>
    <xf numFmtId="49" fontId="1" fillId="4" borderId="0" xfId="0" applyNumberFormat="1" applyFont="1" applyFill="1"/>
    <xf numFmtId="0" fontId="2" fillId="4" borderId="0" xfId="0" applyFont="1" applyFill="1"/>
    <xf numFmtId="164" fontId="3" fillId="4" borderId="0" xfId="0" applyNumberFormat="1" applyFont="1" applyFill="1"/>
    <xf numFmtId="49" fontId="1" fillId="4" borderId="0" xfId="0" applyNumberFormat="1" applyFont="1" applyFill="1" applyAlignment="1">
      <alignment wrapText="1"/>
    </xf>
    <xf numFmtId="49" fontId="1" fillId="4" borderId="5" xfId="0" applyNumberFormat="1" applyFont="1" applyFill="1" applyBorder="1"/>
    <xf numFmtId="49" fontId="1" fillId="4" borderId="5" xfId="0" applyNumberFormat="1" applyFont="1" applyFill="1" applyBorder="1" applyAlignment="1">
      <alignment wrapText="1"/>
    </xf>
    <xf numFmtId="164" fontId="3" fillId="4" borderId="5" xfId="0" applyNumberFormat="1" applyFont="1" applyFill="1" applyBorder="1"/>
    <xf numFmtId="49" fontId="7" fillId="2" borderId="0" xfId="0" applyNumberFormat="1" applyFont="1" applyFill="1" applyBorder="1" applyAlignment="1">
      <alignment wrapText="1"/>
    </xf>
    <xf numFmtId="164" fontId="7" fillId="2" borderId="0" xfId="0" applyNumberFormat="1" applyFont="1" applyFill="1" applyBorder="1"/>
    <xf numFmtId="0" fontId="9" fillId="0" borderId="0" xfId="0" applyFont="1" applyFill="1"/>
    <xf numFmtId="49" fontId="7" fillId="5" borderId="0" xfId="0" applyNumberFormat="1" applyFont="1" applyFill="1" applyBorder="1" applyAlignment="1">
      <alignment wrapText="1"/>
    </xf>
    <xf numFmtId="164" fontId="7" fillId="5" borderId="0" xfId="0" applyNumberFormat="1" applyFont="1" applyFill="1" applyBorder="1"/>
    <xf numFmtId="0" fontId="8" fillId="5" borderId="0" xfId="0" applyFont="1" applyFill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2" fillId="0" borderId="0" xfId="0" applyFont="1" applyBorder="1"/>
    <xf numFmtId="0" fontId="11" fillId="0" borderId="0" xfId="0" applyFont="1"/>
    <xf numFmtId="164" fontId="3" fillId="5" borderId="7" xfId="0" applyNumberFormat="1" applyFont="1" applyFill="1" applyBorder="1"/>
    <xf numFmtId="164" fontId="6" fillId="5" borderId="7" xfId="0" applyNumberFormat="1" applyFont="1" applyFill="1" applyBorder="1"/>
    <xf numFmtId="49" fontId="10" fillId="0" borderId="3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3" fillId="3" borderId="6" xfId="0" applyNumberFormat="1" applyFont="1" applyFill="1" applyBorder="1"/>
    <xf numFmtId="164" fontId="3" fillId="3" borderId="7" xfId="0" applyNumberFormat="1" applyFont="1" applyFill="1" applyBorder="1"/>
    <xf numFmtId="164" fontId="6" fillId="2" borderId="7" xfId="0" applyNumberFormat="1" applyFont="1" applyFill="1" applyBorder="1"/>
    <xf numFmtId="164" fontId="3" fillId="2" borderId="7" xfId="0" applyNumberFormat="1" applyFont="1" applyFill="1" applyBorder="1"/>
    <xf numFmtId="164" fontId="6" fillId="4" borderId="6" xfId="0" applyNumberFormat="1" applyFont="1" applyFill="1" applyBorder="1"/>
    <xf numFmtId="164" fontId="3" fillId="4" borderId="7" xfId="0" applyNumberFormat="1" applyFont="1" applyFill="1" applyBorder="1"/>
    <xf numFmtId="49" fontId="1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49" fontId="1" fillId="3" borderId="0" xfId="0" applyNumberFormat="1" applyFont="1" applyFill="1" applyAlignment="1">
      <alignment vertical="top" wrapText="1"/>
    </xf>
    <xf numFmtId="164" fontId="3" fillId="3" borderId="0" xfId="0" applyNumberFormat="1" applyFont="1" applyFill="1" applyAlignment="1">
      <alignment vertical="top"/>
    </xf>
    <xf numFmtId="164" fontId="3" fillId="3" borderId="7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49" fontId="1" fillId="4" borderId="0" xfId="0" applyNumberFormat="1" applyFont="1" applyFill="1" applyAlignment="1">
      <alignment vertical="top"/>
    </xf>
    <xf numFmtId="49" fontId="1" fillId="4" borderId="0" xfId="0" applyNumberFormat="1" applyFont="1" applyFill="1" applyAlignment="1">
      <alignment vertical="top" wrapText="1"/>
    </xf>
    <xf numFmtId="164" fontId="3" fillId="4" borderId="0" xfId="0" applyNumberFormat="1" applyFont="1" applyFill="1" applyAlignment="1">
      <alignment vertical="top"/>
    </xf>
    <xf numFmtId="164" fontId="3" fillId="4" borderId="7" xfId="0" applyNumberFormat="1" applyFont="1" applyFill="1" applyBorder="1" applyAlignment="1">
      <alignment vertical="top"/>
    </xf>
    <xf numFmtId="164" fontId="6" fillId="5" borderId="9" xfId="0" applyNumberFormat="1" applyFont="1" applyFill="1" applyBorder="1"/>
    <xf numFmtId="0" fontId="4" fillId="5" borderId="9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164" fontId="3" fillId="3" borderId="10" xfId="0" applyNumberFormat="1" applyFont="1" applyFill="1" applyBorder="1"/>
    <xf numFmtId="164" fontId="3" fillId="2" borderId="10" xfId="0" applyNumberFormat="1" applyFont="1" applyFill="1" applyBorder="1"/>
    <xf numFmtId="164" fontId="3" fillId="4" borderId="11" xfId="0" applyNumberFormat="1" applyFont="1" applyFill="1" applyBorder="1"/>
    <xf numFmtId="164" fontId="3" fillId="4" borderId="10" xfId="0" applyNumberFormat="1" applyFont="1" applyFill="1" applyBorder="1"/>
    <xf numFmtId="164" fontId="3" fillId="2" borderId="11" xfId="0" applyNumberFormat="1" applyFont="1" applyFill="1" applyBorder="1"/>
    <xf numFmtId="164" fontId="8" fillId="2" borderId="0" xfId="0" applyNumberFormat="1" applyFont="1" applyFill="1" applyBorder="1" applyAlignment="1">
      <alignment wrapText="1"/>
    </xf>
    <xf numFmtId="165" fontId="2" fillId="3" borderId="0" xfId="0" applyNumberFormat="1" applyFont="1" applyFill="1" applyAlignment="1">
      <alignment wrapText="1"/>
    </xf>
    <xf numFmtId="165" fontId="2" fillId="3" borderId="10" xfId="0" applyNumberFormat="1" applyFont="1" applyFill="1" applyBorder="1" applyAlignment="1">
      <alignment wrapText="1"/>
    </xf>
    <xf numFmtId="164" fontId="7" fillId="0" borderId="0" xfId="0" applyNumberFormat="1" applyFont="1" applyFill="1"/>
    <xf numFmtId="4" fontId="4" fillId="5" borderId="0" xfId="0" applyNumberFormat="1" applyFont="1" applyFill="1" applyAlignment="1">
      <alignment wrapText="1"/>
    </xf>
    <xf numFmtId="4" fontId="2" fillId="5" borderId="0" xfId="0" applyNumberFormat="1" applyFont="1" applyFill="1" applyAlignment="1">
      <alignment wrapText="1"/>
    </xf>
    <xf numFmtId="4" fontId="2" fillId="5" borderId="0" xfId="0" applyNumberFormat="1" applyFont="1" applyFill="1"/>
    <xf numFmtId="4" fontId="2" fillId="5" borderId="0" xfId="0" applyNumberFormat="1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4" fontId="3" fillId="3" borderId="0" xfId="0" applyNumberFormat="1" applyFont="1" applyFill="1" applyAlignment="1">
      <alignment vertical="top"/>
    </xf>
    <xf numFmtId="4" fontId="2" fillId="3" borderId="5" xfId="0" applyNumberFormat="1" applyFont="1" applyFill="1" applyBorder="1" applyAlignment="1">
      <alignment wrapText="1"/>
    </xf>
    <xf numFmtId="0" fontId="12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4" fillId="0" borderId="15" xfId="0" applyFont="1" applyBorder="1"/>
    <xf numFmtId="8" fontId="13" fillId="0" borderId="2" xfId="0" applyNumberFormat="1" applyFont="1" applyBorder="1"/>
    <xf numFmtId="166" fontId="4" fillId="0" borderId="0" xfId="0" applyNumberFormat="1" applyFont="1" applyBorder="1"/>
    <xf numFmtId="0" fontId="14" fillId="6" borderId="16" xfId="0" applyFont="1" applyFill="1" applyBorder="1"/>
    <xf numFmtId="166" fontId="4" fillId="6" borderId="17" xfId="0" applyNumberFormat="1" applyFont="1" applyFill="1" applyBorder="1"/>
    <xf numFmtId="8" fontId="13" fillId="6" borderId="18" xfId="0" applyNumberFormat="1" applyFont="1" applyFill="1" applyBorder="1"/>
    <xf numFmtId="49" fontId="1" fillId="3" borderId="0" xfId="0" applyNumberFormat="1" applyFont="1" applyFill="1" applyAlignment="1">
      <alignment vertical="center"/>
    </xf>
    <xf numFmtId="6" fontId="2" fillId="0" borderId="0" xfId="0" applyNumberFormat="1" applyFont="1" applyBorder="1"/>
    <xf numFmtId="0" fontId="15" fillId="0" borderId="0" xfId="0" applyFont="1" applyAlignment="1">
      <alignment horizontal="center"/>
    </xf>
    <xf numFmtId="164" fontId="6" fillId="5" borderId="0" xfId="0" applyNumberFormat="1" applyFont="1" applyFill="1" applyAlignment="1">
      <alignment wrapText="1"/>
    </xf>
    <xf numFmtId="0" fontId="15" fillId="0" borderId="0" xfId="0" applyFont="1" applyAlignment="1">
      <alignment horizontal="center"/>
    </xf>
    <xf numFmtId="49" fontId="1" fillId="5" borderId="5" xfId="0" applyNumberFormat="1" applyFont="1" applyFill="1" applyBorder="1"/>
    <xf numFmtId="0" fontId="2" fillId="5" borderId="5" xfId="0" applyFont="1" applyFill="1" applyBorder="1"/>
    <xf numFmtId="49" fontId="1" fillId="5" borderId="5" xfId="0" applyNumberFormat="1" applyFont="1" applyFill="1" applyBorder="1" applyAlignment="1">
      <alignment wrapText="1"/>
    </xf>
    <xf numFmtId="164" fontId="3" fillId="5" borderId="5" xfId="0" applyNumberFormat="1" applyFont="1" applyFill="1" applyBorder="1"/>
    <xf numFmtId="164" fontId="3" fillId="5" borderId="10" xfId="0" applyNumberFormat="1" applyFont="1" applyFill="1" applyBorder="1"/>
    <xf numFmtId="4" fontId="2" fillId="5" borderId="5" xfId="0" applyNumberFormat="1" applyFont="1" applyFill="1" applyBorder="1" applyAlignment="1">
      <alignment wrapText="1"/>
    </xf>
    <xf numFmtId="164" fontId="6" fillId="5" borderId="10" xfId="0" applyNumberFormat="1" applyFont="1" applyFill="1" applyBorder="1"/>
    <xf numFmtId="0" fontId="4" fillId="5" borderId="10" xfId="0" applyFont="1" applyFill="1" applyBorder="1" applyAlignment="1">
      <alignment wrapText="1"/>
    </xf>
    <xf numFmtId="0" fontId="0" fillId="0" borderId="0" xfId="0" applyFont="1" applyBorder="1"/>
    <xf numFmtId="164" fontId="6" fillId="4" borderId="0" xfId="0" applyNumberFormat="1" applyFont="1" applyFill="1" applyAlignment="1">
      <alignment wrapText="1"/>
    </xf>
    <xf numFmtId="0" fontId="12" fillId="0" borderId="0" xfId="0" applyFont="1" applyBorder="1"/>
    <xf numFmtId="49" fontId="7" fillId="0" borderId="0" xfId="0" applyNumberFormat="1" applyFont="1" applyAlignment="1">
      <alignment horizontal="right" wrapText="1"/>
    </xf>
    <xf numFmtId="0" fontId="12" fillId="0" borderId="15" xfId="0" applyFont="1" applyBorder="1"/>
    <xf numFmtId="0" fontId="4" fillId="0" borderId="2" xfId="0" applyFont="1" applyBorder="1"/>
    <xf numFmtId="0" fontId="13" fillId="0" borderId="15" xfId="0" applyFont="1" applyBorder="1"/>
    <xf numFmtId="0" fontId="12" fillId="0" borderId="19" xfId="0" applyFont="1" applyBorder="1"/>
    <xf numFmtId="0" fontId="2" fillId="0" borderId="20" xfId="0" applyFont="1" applyBorder="1"/>
    <xf numFmtId="8" fontId="13" fillId="0" borderId="21" xfId="0" applyNumberFormat="1" applyFont="1" applyBorder="1"/>
    <xf numFmtId="0" fontId="14" fillId="0" borderId="22" xfId="0" applyFont="1" applyBorder="1"/>
    <xf numFmtId="8" fontId="14" fillId="0" borderId="23" xfId="0" applyNumberFormat="1" applyFont="1" applyBorder="1"/>
    <xf numFmtId="0" fontId="14" fillId="6" borderId="24" xfId="0" applyFont="1" applyFill="1" applyBorder="1"/>
    <xf numFmtId="0" fontId="14" fillId="6" borderId="25" xfId="0" applyFont="1" applyFill="1" applyBorder="1"/>
    <xf numFmtId="0" fontId="4" fillId="3" borderId="0" xfId="0" applyFont="1" applyFill="1" applyAlignment="1">
      <alignment wrapText="1"/>
    </xf>
    <xf numFmtId="0" fontId="4" fillId="0" borderId="20" xfId="0" applyFont="1" applyBorder="1"/>
    <xf numFmtId="0" fontId="4" fillId="0" borderId="21" xfId="0" applyFont="1" applyBorder="1"/>
    <xf numFmtId="0" fontId="13" fillId="0" borderId="22" xfId="0" applyFont="1" applyBorder="1"/>
    <xf numFmtId="0" fontId="4" fillId="0" borderId="23" xfId="0" applyFont="1" applyBorder="1"/>
    <xf numFmtId="0" fontId="12" fillId="0" borderId="22" xfId="0" applyFont="1" applyBorder="1"/>
    <xf numFmtId="8" fontId="13" fillId="0" borderId="23" xfId="0" applyNumberFormat="1" applyFont="1" applyBorder="1"/>
    <xf numFmtId="166" fontId="4" fillId="6" borderId="25" xfId="0" applyNumberFormat="1" applyFont="1" applyFill="1" applyBorder="1"/>
    <xf numFmtId="8" fontId="13" fillId="6" borderId="26" xfId="0" applyNumberFormat="1" applyFont="1" applyFill="1" applyBorder="1"/>
    <xf numFmtId="164" fontId="17" fillId="5" borderId="0" xfId="1" applyNumberFormat="1" applyFill="1" applyAlignment="1">
      <alignment wrapText="1"/>
    </xf>
    <xf numFmtId="164" fontId="17" fillId="5" borderId="0" xfId="1" applyNumberFormat="1" applyFill="1"/>
    <xf numFmtId="167" fontId="4" fillId="0" borderId="0" xfId="0" applyNumberFormat="1" applyFont="1"/>
    <xf numFmtId="44" fontId="4" fillId="0" borderId="23" xfId="2" applyFont="1" applyBorder="1"/>
    <xf numFmtId="0" fontId="19" fillId="0" borderId="19" xfId="0" applyFont="1" applyBorder="1"/>
    <xf numFmtId="0" fontId="19" fillId="0" borderId="20" xfId="0" applyFont="1" applyBorder="1"/>
    <xf numFmtId="8" fontId="1" fillId="0" borderId="21" xfId="0" applyNumberFormat="1" applyFont="1" applyBorder="1"/>
    <xf numFmtId="0" fontId="20" fillId="0" borderId="22" xfId="0" applyFont="1" applyBorder="1"/>
    <xf numFmtId="0" fontId="21" fillId="0" borderId="0" xfId="0" applyFont="1"/>
    <xf numFmtId="8" fontId="20" fillId="0" borderId="23" xfId="0" applyNumberFormat="1" applyFont="1" applyBorder="1"/>
    <xf numFmtId="0" fontId="20" fillId="8" borderId="24" xfId="0" applyFont="1" applyFill="1" applyBorder="1"/>
    <xf numFmtId="0" fontId="20" fillId="8" borderId="25" xfId="0" applyFont="1" applyFill="1" applyBorder="1"/>
    <xf numFmtId="8" fontId="1" fillId="8" borderId="18" xfId="0" applyNumberFormat="1" applyFont="1" applyFill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7" borderId="0" xfId="0" applyFont="1" applyFill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1"/>
  <sheetViews>
    <sheetView tabSelected="1" topLeftCell="A6" zoomScale="90" zoomScaleNormal="90" workbookViewId="0">
      <selection activeCell="G31" sqref="G31"/>
    </sheetView>
  </sheetViews>
  <sheetFormatPr baseColWidth="10" defaultColWidth="9.1640625" defaultRowHeight="14" x14ac:dyDescent="0.2"/>
  <cols>
    <col min="1" max="1" width="4.5" style="1" customWidth="1"/>
    <col min="2" max="2" width="3.6640625" style="1" customWidth="1"/>
    <col min="3" max="3" width="5.33203125" style="1" customWidth="1"/>
    <col min="4" max="4" width="32.5" style="2" customWidth="1"/>
    <col min="5" max="5" width="13.83203125" style="1" customWidth="1"/>
    <col min="6" max="6" width="2.83203125" style="1" customWidth="1"/>
    <col min="7" max="7" width="13.33203125" style="1" customWidth="1"/>
    <col min="8" max="8" width="3.1640625" style="1" customWidth="1"/>
    <col min="9" max="9" width="13.6640625" style="1" customWidth="1"/>
    <col min="10" max="10" width="3.5" style="1" customWidth="1"/>
    <col min="11" max="11" width="15.6640625" style="1" customWidth="1"/>
    <col min="12" max="12" width="3.1640625" style="1" customWidth="1"/>
    <col min="13" max="13" width="31" style="1" bestFit="1" customWidth="1"/>
    <col min="14" max="14" width="14.5" style="1" customWidth="1"/>
    <col min="15" max="15" width="15.1640625" style="1" customWidth="1"/>
    <col min="16" max="16" width="14" style="1" customWidth="1"/>
    <col min="17" max="16384" width="9.1640625" style="1"/>
  </cols>
  <sheetData>
    <row r="1" spans="1:17" ht="48.75" customHeight="1" x14ac:dyDescent="0.7">
      <c r="A1" s="181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7" ht="29" x14ac:dyDescent="0.35">
      <c r="A2" s="78" t="s">
        <v>96</v>
      </c>
      <c r="I2" s="178" t="s">
        <v>62</v>
      </c>
      <c r="J2" s="178"/>
      <c r="K2" s="112">
        <f>P13</f>
        <v>9355.130000000001</v>
      </c>
      <c r="M2" s="131" t="s">
        <v>70</v>
      </c>
      <c r="N2" s="112">
        <f>K84</f>
        <v>21806.400000000001</v>
      </c>
    </row>
    <row r="3" spans="1:17" s="8" customFormat="1" ht="19" x14ac:dyDescent="0.25">
      <c r="C3" s="8" t="s">
        <v>84</v>
      </c>
      <c r="D3" s="9"/>
      <c r="I3" s="179" t="s">
        <v>63</v>
      </c>
      <c r="J3" s="179"/>
      <c r="K3" s="112">
        <v>9600.85</v>
      </c>
      <c r="M3" s="133" t="s">
        <v>71</v>
      </c>
      <c r="N3" s="112">
        <v>6520.65</v>
      </c>
      <c r="O3" s="8" t="s">
        <v>82</v>
      </c>
    </row>
    <row r="4" spans="1:17" s="8" customFormat="1" ht="15" thickBot="1" x14ac:dyDescent="0.25">
      <c r="D4" s="9"/>
    </row>
    <row r="5" spans="1:17" s="77" customFormat="1" ht="35" thickBot="1" x14ac:dyDescent="0.25">
      <c r="A5" s="75"/>
      <c r="B5" s="75"/>
      <c r="C5" s="75"/>
      <c r="D5" s="76"/>
      <c r="E5" s="81" t="s">
        <v>57</v>
      </c>
      <c r="F5" s="82"/>
      <c r="G5" s="83" t="s">
        <v>58</v>
      </c>
      <c r="H5" s="82"/>
      <c r="I5" s="84" t="s">
        <v>59</v>
      </c>
      <c r="J5" s="84"/>
      <c r="K5" s="84" t="s">
        <v>60</v>
      </c>
      <c r="L5" s="84"/>
      <c r="M5" s="84" t="s">
        <v>33</v>
      </c>
    </row>
    <row r="6" spans="1:17" ht="20" thickBot="1" x14ac:dyDescent="0.3">
      <c r="A6" s="25" t="s">
        <v>1</v>
      </c>
      <c r="B6" s="26"/>
      <c r="C6" s="26"/>
      <c r="D6" s="27"/>
      <c r="E6" s="28"/>
      <c r="F6" s="80"/>
      <c r="G6" s="28"/>
      <c r="H6" s="80"/>
      <c r="I6" s="113"/>
      <c r="J6" s="101"/>
      <c r="K6" s="80"/>
      <c r="L6" s="102"/>
      <c r="M6" s="28"/>
      <c r="N6" s="1" t="s">
        <v>89</v>
      </c>
    </row>
    <row r="7" spans="1:17" ht="16" x14ac:dyDescent="0.2">
      <c r="A7" s="40"/>
      <c r="B7" s="40" t="s">
        <v>5</v>
      </c>
      <c r="C7" s="40"/>
      <c r="D7" s="41"/>
      <c r="E7" s="42"/>
      <c r="F7" s="79"/>
      <c r="G7" s="42"/>
      <c r="H7" s="79"/>
      <c r="I7" s="114"/>
      <c r="J7" s="80"/>
      <c r="K7" s="80"/>
      <c r="L7" s="103"/>
      <c r="M7" s="28"/>
      <c r="N7" s="120" t="s">
        <v>79</v>
      </c>
      <c r="O7" s="121"/>
      <c r="P7" s="122"/>
    </row>
    <row r="8" spans="1:17" ht="16" x14ac:dyDescent="0.2">
      <c r="A8" s="40"/>
      <c r="B8" s="43"/>
      <c r="C8" s="40" t="s">
        <v>86</v>
      </c>
      <c r="D8" s="41"/>
      <c r="E8" s="42">
        <v>300</v>
      </c>
      <c r="F8" s="79"/>
      <c r="G8" s="42"/>
      <c r="H8" s="79"/>
      <c r="I8" s="114"/>
      <c r="J8" s="80"/>
      <c r="K8" s="42">
        <f>E8+G8-I8</f>
        <v>300</v>
      </c>
      <c r="L8" s="103"/>
      <c r="M8" s="28"/>
      <c r="N8" s="123" t="s">
        <v>67</v>
      </c>
      <c r="O8" s="8"/>
      <c r="P8" s="124">
        <v>4048.24</v>
      </c>
    </row>
    <row r="9" spans="1:17" ht="18.75" customHeight="1" x14ac:dyDescent="0.2">
      <c r="A9" s="40"/>
      <c r="B9" s="43"/>
      <c r="C9" s="40" t="s">
        <v>0</v>
      </c>
      <c r="D9" s="41"/>
      <c r="E9" s="42"/>
      <c r="F9" s="79"/>
      <c r="G9" s="42"/>
      <c r="H9" s="79"/>
      <c r="I9" s="114"/>
      <c r="J9" s="80"/>
      <c r="K9" s="42">
        <f t="shared" ref="K9:K23" si="0">E9+G9-I9</f>
        <v>0</v>
      </c>
      <c r="L9" s="103"/>
      <c r="M9" s="28"/>
      <c r="N9" s="123" t="s">
        <v>81</v>
      </c>
      <c r="O9" s="8"/>
      <c r="P9" s="124">
        <v>5608.3</v>
      </c>
      <c r="Q9" s="1" t="s">
        <v>88</v>
      </c>
    </row>
    <row r="10" spans="1:17" ht="17" x14ac:dyDescent="0.2">
      <c r="A10" s="40"/>
      <c r="B10" s="43"/>
      <c r="C10" s="40"/>
      <c r="D10" s="41" t="s">
        <v>6</v>
      </c>
      <c r="E10" s="42">
        <v>240</v>
      </c>
      <c r="F10" s="79"/>
      <c r="G10" s="42"/>
      <c r="H10" s="79"/>
      <c r="I10" s="114"/>
      <c r="J10" s="80"/>
      <c r="K10" s="42">
        <f t="shared" si="0"/>
        <v>240</v>
      </c>
      <c r="L10" s="103"/>
      <c r="M10" s="166"/>
      <c r="N10" s="123" t="s">
        <v>76</v>
      </c>
      <c r="O10" s="8"/>
      <c r="P10" s="124">
        <v>3568.33</v>
      </c>
    </row>
    <row r="11" spans="1:17" ht="17" x14ac:dyDescent="0.2">
      <c r="A11" s="40"/>
      <c r="B11" s="43"/>
      <c r="C11" s="40"/>
      <c r="D11" s="41" t="s">
        <v>7</v>
      </c>
      <c r="E11" s="42">
        <v>520</v>
      </c>
      <c r="F11" s="79"/>
      <c r="G11" s="42"/>
      <c r="H11" s="79"/>
      <c r="I11" s="115"/>
      <c r="J11" s="80"/>
      <c r="K11" s="42">
        <f t="shared" si="0"/>
        <v>520</v>
      </c>
      <c r="L11" s="103"/>
      <c r="M11" s="28"/>
      <c r="N11" s="123" t="s">
        <v>68</v>
      </c>
      <c r="O11" s="125"/>
      <c r="P11" s="124">
        <f>-3704.74-165</f>
        <v>-3869.74</v>
      </c>
    </row>
    <row r="12" spans="1:17" ht="17" x14ac:dyDescent="0.2">
      <c r="A12" s="40"/>
      <c r="B12" s="43"/>
      <c r="C12" s="40"/>
      <c r="D12" s="41" t="s">
        <v>8</v>
      </c>
      <c r="E12" s="42">
        <v>3000</v>
      </c>
      <c r="F12" s="79"/>
      <c r="G12" s="42"/>
      <c r="H12" s="79"/>
      <c r="I12" s="114"/>
      <c r="J12" s="80"/>
      <c r="K12" s="42">
        <f t="shared" si="0"/>
        <v>3000</v>
      </c>
      <c r="L12" s="103"/>
      <c r="M12" s="132"/>
      <c r="N12" s="123"/>
      <c r="O12" s="8"/>
      <c r="P12" s="124"/>
    </row>
    <row r="13" spans="1:17" ht="15" customHeight="1" thickBot="1" x14ac:dyDescent="0.25">
      <c r="A13" s="40"/>
      <c r="B13" s="43"/>
      <c r="C13" s="40"/>
      <c r="D13" s="41" t="s">
        <v>12</v>
      </c>
      <c r="E13" s="42">
        <v>300</v>
      </c>
      <c r="F13" s="79"/>
      <c r="G13" s="42"/>
      <c r="H13" s="79"/>
      <c r="I13" s="116"/>
      <c r="J13" s="80"/>
      <c r="K13" s="42">
        <f t="shared" si="0"/>
        <v>300</v>
      </c>
      <c r="L13" s="103"/>
      <c r="M13" s="28"/>
      <c r="N13" s="126" t="s">
        <v>69</v>
      </c>
      <c r="O13" s="127"/>
      <c r="P13" s="128">
        <f>SUM(P8:P12)</f>
        <v>9355.130000000001</v>
      </c>
    </row>
    <row r="14" spans="1:17" ht="28.5" customHeight="1" thickBot="1" x14ac:dyDescent="0.25">
      <c r="A14" s="40"/>
      <c r="B14" s="43"/>
      <c r="C14" s="40"/>
      <c r="D14" s="41" t="s">
        <v>15</v>
      </c>
      <c r="E14" s="42">
        <v>1300</v>
      </c>
      <c r="F14" s="79"/>
      <c r="G14" s="42"/>
      <c r="H14" s="79"/>
      <c r="I14" s="114"/>
      <c r="J14" s="80"/>
      <c r="K14" s="42">
        <f t="shared" si="0"/>
        <v>1300</v>
      </c>
      <c r="L14" s="103"/>
      <c r="M14" s="165"/>
      <c r="N14" s="77"/>
      <c r="O14" s="8"/>
      <c r="P14" s="130"/>
    </row>
    <row r="15" spans="1:17" ht="17" x14ac:dyDescent="0.2">
      <c r="A15" s="40"/>
      <c r="B15" s="43"/>
      <c r="C15" s="40"/>
      <c r="D15" s="41" t="s">
        <v>40</v>
      </c>
      <c r="E15" s="42">
        <v>100</v>
      </c>
      <c r="F15" s="79"/>
      <c r="G15" s="42"/>
      <c r="H15" s="79"/>
      <c r="I15" s="114"/>
      <c r="J15" s="80"/>
      <c r="K15" s="42">
        <f t="shared" si="0"/>
        <v>100</v>
      </c>
      <c r="L15" s="103"/>
      <c r="M15" s="28"/>
      <c r="N15" s="120" t="s">
        <v>74</v>
      </c>
      <c r="O15" s="121"/>
      <c r="P15" s="122"/>
    </row>
    <row r="16" spans="1:17" ht="18" customHeight="1" x14ac:dyDescent="0.2">
      <c r="A16" s="40"/>
      <c r="B16" s="43"/>
      <c r="C16" s="40" t="s">
        <v>9</v>
      </c>
      <c r="D16" s="41"/>
      <c r="E16" s="44"/>
      <c r="F16" s="79"/>
      <c r="G16" s="44"/>
      <c r="H16" s="79"/>
      <c r="I16" s="114"/>
      <c r="J16" s="80"/>
      <c r="K16" s="42">
        <f t="shared" si="0"/>
        <v>0</v>
      </c>
      <c r="L16" s="103"/>
      <c r="M16" s="28"/>
      <c r="N16" s="148" t="s">
        <v>67</v>
      </c>
      <c r="O16" s="8"/>
      <c r="P16" s="124">
        <v>238.72</v>
      </c>
    </row>
    <row r="17" spans="1:16" ht="16" x14ac:dyDescent="0.2">
      <c r="A17" s="40"/>
      <c r="B17" s="43"/>
      <c r="C17" s="40"/>
      <c r="D17" s="41"/>
      <c r="E17" s="42"/>
      <c r="F17" s="79"/>
      <c r="G17" s="42"/>
      <c r="H17" s="79"/>
      <c r="I17" s="114"/>
      <c r="J17" s="80"/>
      <c r="K17" s="42">
        <f t="shared" si="0"/>
        <v>0</v>
      </c>
      <c r="L17" s="103"/>
      <c r="M17" s="28"/>
      <c r="N17" s="146"/>
      <c r="O17" s="8"/>
      <c r="P17" s="147"/>
    </row>
    <row r="18" spans="1:16" ht="16" x14ac:dyDescent="0.2">
      <c r="A18" s="40"/>
      <c r="B18" s="43"/>
      <c r="C18" s="40" t="s">
        <v>10</v>
      </c>
      <c r="D18" s="41"/>
      <c r="E18" s="42">
        <v>0</v>
      </c>
      <c r="F18" s="79"/>
      <c r="G18" s="42"/>
      <c r="H18" s="79"/>
      <c r="I18" s="114"/>
      <c r="J18" s="80"/>
      <c r="K18" s="42">
        <f t="shared" si="0"/>
        <v>0</v>
      </c>
      <c r="L18" s="103"/>
      <c r="M18" s="28"/>
      <c r="N18" s="123" t="s">
        <v>75</v>
      </c>
      <c r="O18" s="8"/>
      <c r="P18" s="124"/>
    </row>
    <row r="19" spans="1:16" ht="16" x14ac:dyDescent="0.2">
      <c r="A19" s="40"/>
      <c r="B19" s="43"/>
      <c r="C19" s="40" t="s">
        <v>11</v>
      </c>
      <c r="D19" s="41"/>
      <c r="E19" s="42">
        <v>0</v>
      </c>
      <c r="F19" s="79"/>
      <c r="G19" s="42"/>
      <c r="H19" s="79"/>
      <c r="I19" s="114"/>
      <c r="J19" s="80"/>
      <c r="K19" s="42">
        <f t="shared" si="0"/>
        <v>0</v>
      </c>
      <c r="L19" s="103"/>
      <c r="M19" s="28"/>
      <c r="N19" s="123" t="s">
        <v>68</v>
      </c>
      <c r="O19" s="125"/>
      <c r="P19" s="124"/>
    </row>
    <row r="20" spans="1:16" ht="16" x14ac:dyDescent="0.2">
      <c r="A20" s="40"/>
      <c r="B20" s="43"/>
      <c r="C20" s="40" t="s">
        <v>13</v>
      </c>
      <c r="D20" s="41"/>
      <c r="E20" s="42">
        <v>2800</v>
      </c>
      <c r="F20" s="79"/>
      <c r="G20" s="42"/>
      <c r="H20" s="79"/>
      <c r="I20" s="114">
        <f>1531.36+500+800</f>
        <v>2831.3599999999997</v>
      </c>
      <c r="J20" s="80"/>
      <c r="K20" s="42">
        <f t="shared" si="0"/>
        <v>-31.359999999999673</v>
      </c>
      <c r="L20" s="103"/>
      <c r="M20" s="28"/>
      <c r="N20" s="123"/>
      <c r="O20" s="8"/>
      <c r="P20" s="124"/>
    </row>
    <row r="21" spans="1:16" ht="17" thickBot="1" x14ac:dyDescent="0.25">
      <c r="A21" s="40"/>
      <c r="B21" s="43"/>
      <c r="C21" s="40" t="s">
        <v>72</v>
      </c>
      <c r="D21" s="41"/>
      <c r="E21" s="42">
        <v>1500</v>
      </c>
      <c r="F21" s="79"/>
      <c r="G21" s="42"/>
      <c r="H21" s="79"/>
      <c r="I21" s="114"/>
      <c r="J21" s="80"/>
      <c r="K21" s="42">
        <f t="shared" si="0"/>
        <v>1500</v>
      </c>
      <c r="L21" s="103"/>
      <c r="M21" s="28"/>
      <c r="N21" s="126" t="s">
        <v>69</v>
      </c>
      <c r="O21" s="127"/>
      <c r="P21" s="128">
        <f>SUM(P16:P20)</f>
        <v>238.72</v>
      </c>
    </row>
    <row r="22" spans="1:16" ht="17" thickBot="1" x14ac:dyDescent="0.25">
      <c r="A22" s="134"/>
      <c r="B22" s="135"/>
      <c r="C22" s="134" t="s">
        <v>14</v>
      </c>
      <c r="D22" s="136"/>
      <c r="E22" s="137">
        <v>2500</v>
      </c>
      <c r="F22" s="138"/>
      <c r="G22" s="137"/>
      <c r="H22" s="138"/>
      <c r="I22" s="139">
        <f>250+1145.31</f>
        <v>1395.31</v>
      </c>
      <c r="J22" s="140"/>
      <c r="K22" s="137">
        <f t="shared" si="0"/>
        <v>1104.69</v>
      </c>
      <c r="L22" s="141"/>
      <c r="M22" s="28"/>
    </row>
    <row r="23" spans="1:16" ht="20" thickTop="1" x14ac:dyDescent="0.25">
      <c r="A23" s="29" t="s">
        <v>16</v>
      </c>
      <c r="B23" s="29"/>
      <c r="C23" s="29"/>
      <c r="D23" s="72"/>
      <c r="E23" s="73">
        <f>SUM(E8:E22)</f>
        <v>12560</v>
      </c>
      <c r="F23" s="73"/>
      <c r="G23" s="73">
        <f>SUM(G8:G22)</f>
        <v>0</v>
      </c>
      <c r="H23" s="73"/>
      <c r="I23" s="73">
        <f>SUM(I7:I22)</f>
        <v>4226.67</v>
      </c>
      <c r="J23" s="74"/>
      <c r="K23" s="73">
        <f t="shared" si="0"/>
        <v>8333.33</v>
      </c>
      <c r="L23" s="74"/>
      <c r="M23" s="74"/>
    </row>
    <row r="24" spans="1:16" ht="16" x14ac:dyDescent="0.2">
      <c r="N24" s="149" t="s">
        <v>73</v>
      </c>
      <c r="O24" s="150"/>
      <c r="P24" s="151">
        <f>1027.17+8573.68</f>
        <v>9600.85</v>
      </c>
    </row>
    <row r="25" spans="1:16" ht="16" thickBot="1" x14ac:dyDescent="0.25">
      <c r="N25" s="152"/>
      <c r="O25" s="142"/>
      <c r="P25" s="153"/>
    </row>
    <row r="26" spans="1:16" s="77" customFormat="1" ht="35" thickBot="1" x14ac:dyDescent="0.25">
      <c r="A26" s="75"/>
      <c r="B26" s="75"/>
      <c r="C26" s="75"/>
      <c r="D26" s="76"/>
      <c r="E26" s="81" t="s">
        <v>57</v>
      </c>
      <c r="F26" s="82"/>
      <c r="G26" s="83" t="s">
        <v>58</v>
      </c>
      <c r="H26" s="82"/>
      <c r="I26" s="84" t="s">
        <v>59</v>
      </c>
      <c r="J26" s="84"/>
      <c r="K26" s="84" t="s">
        <v>60</v>
      </c>
      <c r="L26" s="84"/>
      <c r="M26" s="84" t="s">
        <v>33</v>
      </c>
    </row>
    <row r="27" spans="1:16" ht="20" thickBot="1" x14ac:dyDescent="0.3">
      <c r="A27" s="20" t="s">
        <v>34</v>
      </c>
      <c r="B27" s="45"/>
      <c r="C27" s="45"/>
      <c r="D27" s="46"/>
      <c r="E27" s="47"/>
      <c r="F27" s="85"/>
      <c r="G27" s="47"/>
      <c r="H27" s="85"/>
      <c r="I27" s="117"/>
      <c r="J27" s="85"/>
      <c r="K27" s="48"/>
      <c r="L27" s="85"/>
      <c r="M27" s="48"/>
      <c r="N27" s="154" t="s">
        <v>69</v>
      </c>
      <c r="O27" s="155"/>
      <c r="P27" s="128">
        <f>SUM(P24:P26)</f>
        <v>9600.85</v>
      </c>
    </row>
    <row r="28" spans="1:16" ht="16" x14ac:dyDescent="0.2">
      <c r="A28" s="45"/>
      <c r="B28" s="49"/>
      <c r="C28" s="45" t="s">
        <v>55</v>
      </c>
      <c r="D28" s="46"/>
      <c r="E28" s="47">
        <v>250</v>
      </c>
      <c r="F28" s="86"/>
      <c r="G28" s="47"/>
      <c r="H28" s="86"/>
      <c r="I28" s="117"/>
      <c r="J28" s="86"/>
      <c r="K28" s="110">
        <f>E28+G28-I28</f>
        <v>250</v>
      </c>
      <c r="L28" s="86"/>
      <c r="M28" s="48"/>
    </row>
    <row r="29" spans="1:16" ht="16" x14ac:dyDescent="0.2">
      <c r="A29" s="45"/>
      <c r="B29" s="49"/>
      <c r="C29" s="45" t="s">
        <v>54</v>
      </c>
      <c r="D29" s="46"/>
      <c r="E29" s="47">
        <v>300</v>
      </c>
      <c r="F29" s="86"/>
      <c r="G29" s="47"/>
      <c r="H29" s="86"/>
      <c r="I29" s="117"/>
      <c r="J29" s="86"/>
      <c r="K29" s="110">
        <f t="shared" ref="K29:K40" si="1">E29+G29-I29</f>
        <v>300</v>
      </c>
      <c r="L29" s="86"/>
      <c r="M29" s="48"/>
      <c r="N29" s="144"/>
      <c r="O29" s="8"/>
      <c r="P29" s="8"/>
    </row>
    <row r="30" spans="1:16" s="96" customFormat="1" ht="15.75" customHeight="1" x14ac:dyDescent="0.2">
      <c r="A30" s="91"/>
      <c r="B30" s="92"/>
      <c r="C30" s="91" t="s">
        <v>35</v>
      </c>
      <c r="D30" s="93"/>
      <c r="E30" s="94">
        <v>2800</v>
      </c>
      <c r="F30" s="95"/>
      <c r="G30" s="94">
        <f>74.93+74.92</f>
        <v>149.85000000000002</v>
      </c>
      <c r="H30" s="95"/>
      <c r="I30" s="118">
        <f>450+375+703+40.95+41.2+2333.89+575.18</f>
        <v>4519.22</v>
      </c>
      <c r="J30" s="95"/>
      <c r="K30" s="110">
        <f t="shared" si="1"/>
        <v>-1569.3700000000003</v>
      </c>
      <c r="L30" s="95"/>
      <c r="M30" s="156"/>
      <c r="N30" s="149" t="s">
        <v>80</v>
      </c>
      <c r="O30" s="157"/>
      <c r="P30" s="158"/>
    </row>
    <row r="31" spans="1:16" ht="16" x14ac:dyDescent="0.2">
      <c r="A31" s="45"/>
      <c r="B31" s="49"/>
      <c r="C31" s="45" t="s">
        <v>56</v>
      </c>
      <c r="D31" s="46"/>
      <c r="E31" s="47">
        <v>700</v>
      </c>
      <c r="F31" s="86"/>
      <c r="G31" s="47"/>
      <c r="H31" s="86"/>
      <c r="I31" s="117"/>
      <c r="J31" s="86"/>
      <c r="K31" s="110">
        <f t="shared" si="1"/>
        <v>700</v>
      </c>
      <c r="L31" s="86"/>
      <c r="M31" s="156"/>
      <c r="N31" s="159" t="s">
        <v>67</v>
      </c>
      <c r="O31" s="8"/>
      <c r="P31" s="168">
        <f>1285.68+6000</f>
        <v>7285.68</v>
      </c>
    </row>
    <row r="32" spans="1:16" ht="16" x14ac:dyDescent="0.2">
      <c r="A32" s="45"/>
      <c r="B32" s="49"/>
      <c r="C32" s="45" t="s">
        <v>2</v>
      </c>
      <c r="D32" s="46"/>
      <c r="E32" s="47">
        <v>1000</v>
      </c>
      <c r="F32" s="86"/>
      <c r="G32" s="47"/>
      <c r="H32" s="86"/>
      <c r="I32" s="117">
        <f>50+92.62+685.8+97.1</f>
        <v>925.52</v>
      </c>
      <c r="J32" s="86"/>
      <c r="K32" s="47">
        <f t="shared" si="1"/>
        <v>74.480000000000018</v>
      </c>
      <c r="L32" s="86"/>
      <c r="M32" s="156"/>
      <c r="N32" s="161"/>
      <c r="O32" s="8"/>
      <c r="P32" s="160"/>
    </row>
    <row r="33" spans="1:16" ht="16" x14ac:dyDescent="0.2">
      <c r="A33" s="45"/>
      <c r="B33" s="49"/>
      <c r="C33" s="45" t="s">
        <v>3</v>
      </c>
      <c r="D33" s="46"/>
      <c r="E33" s="47">
        <v>0</v>
      </c>
      <c r="F33" s="86"/>
      <c r="G33" s="47"/>
      <c r="H33" s="86"/>
      <c r="I33" s="47"/>
      <c r="J33" s="86"/>
      <c r="K33" s="110">
        <f t="shared" si="1"/>
        <v>0</v>
      </c>
      <c r="L33" s="86"/>
      <c r="M33" s="156"/>
      <c r="N33" s="152" t="s">
        <v>75</v>
      </c>
      <c r="O33" s="8"/>
      <c r="P33" s="162">
        <f>41.5+78+1540.78+1953.37</f>
        <v>3613.6499999999996</v>
      </c>
    </row>
    <row r="34" spans="1:16" ht="16" x14ac:dyDescent="0.2">
      <c r="A34" s="45"/>
      <c r="B34" s="49"/>
      <c r="C34" s="45" t="s">
        <v>21</v>
      </c>
      <c r="D34" s="46"/>
      <c r="E34" s="47">
        <v>50</v>
      </c>
      <c r="F34" s="86"/>
      <c r="G34" s="47"/>
      <c r="H34" s="86"/>
      <c r="I34" s="117"/>
      <c r="J34" s="86"/>
      <c r="K34" s="110">
        <f t="shared" si="1"/>
        <v>50</v>
      </c>
      <c r="L34" s="86"/>
      <c r="M34" s="156"/>
      <c r="N34" s="152" t="s">
        <v>68</v>
      </c>
      <c r="O34" s="125"/>
      <c r="P34" s="162">
        <f>-159.41-150-411.22-1900</f>
        <v>-2620.63</v>
      </c>
    </row>
    <row r="35" spans="1:16" ht="16" x14ac:dyDescent="0.2">
      <c r="A35" s="45"/>
      <c r="B35" s="49"/>
      <c r="C35" s="45" t="s">
        <v>4</v>
      </c>
      <c r="D35" s="46"/>
      <c r="E35" s="47">
        <v>0</v>
      </c>
      <c r="F35" s="86"/>
      <c r="G35" s="47"/>
      <c r="H35" s="86"/>
      <c r="I35" s="117"/>
      <c r="J35" s="86"/>
      <c r="K35" s="110">
        <f t="shared" si="1"/>
        <v>0</v>
      </c>
      <c r="L35" s="86"/>
      <c r="M35" s="156"/>
      <c r="N35" s="152"/>
      <c r="O35" s="8"/>
      <c r="P35" s="162"/>
    </row>
    <row r="36" spans="1:16" ht="16" x14ac:dyDescent="0.2">
      <c r="A36" s="45"/>
      <c r="B36" s="49"/>
      <c r="C36" s="45" t="s">
        <v>65</v>
      </c>
      <c r="D36" s="46"/>
      <c r="E36" s="47">
        <v>0</v>
      </c>
      <c r="F36" s="86"/>
      <c r="G36" s="47"/>
      <c r="H36" s="86"/>
      <c r="I36" s="117"/>
      <c r="J36" s="86"/>
      <c r="K36" s="110">
        <f t="shared" si="1"/>
        <v>0</v>
      </c>
      <c r="L36" s="86"/>
      <c r="M36" s="156"/>
      <c r="N36" s="154" t="s">
        <v>69</v>
      </c>
      <c r="O36" s="163"/>
      <c r="P36" s="164">
        <f>SUM(P31:P35)</f>
        <v>8278.7000000000007</v>
      </c>
    </row>
    <row r="37" spans="1:16" ht="16" x14ac:dyDescent="0.2">
      <c r="A37" s="45"/>
      <c r="B37" s="49"/>
      <c r="C37" s="129" t="s">
        <v>64</v>
      </c>
      <c r="D37" s="46"/>
      <c r="E37" s="47">
        <v>500</v>
      </c>
      <c r="F37" s="86"/>
      <c r="G37" s="47"/>
      <c r="H37" s="86"/>
      <c r="I37" s="117"/>
      <c r="J37" s="86"/>
      <c r="K37" s="110">
        <f t="shared" si="1"/>
        <v>500</v>
      </c>
      <c r="L37" s="86"/>
      <c r="M37" s="156"/>
    </row>
    <row r="38" spans="1:16" ht="16" x14ac:dyDescent="0.2">
      <c r="A38" s="45"/>
      <c r="B38" s="49"/>
      <c r="C38" s="129" t="s">
        <v>87</v>
      </c>
      <c r="D38" s="46"/>
      <c r="E38" s="47">
        <v>4000</v>
      </c>
      <c r="F38" s="86"/>
      <c r="G38" s="47">
        <v>600</v>
      </c>
      <c r="H38" s="86"/>
      <c r="I38" s="117">
        <f>500+375+150+213.35+2964.72</f>
        <v>4203.07</v>
      </c>
      <c r="J38" s="86"/>
      <c r="K38" s="110">
        <f t="shared" ref="K38" si="2">E38+G38-I38</f>
        <v>396.93000000000029</v>
      </c>
      <c r="L38" s="86"/>
      <c r="M38" s="156"/>
    </row>
    <row r="39" spans="1:16" ht="17" thickBot="1" x14ac:dyDescent="0.25">
      <c r="A39" s="50"/>
      <c r="B39" s="51"/>
      <c r="C39" s="50" t="s">
        <v>39</v>
      </c>
      <c r="D39" s="52"/>
      <c r="E39" s="53">
        <v>1500</v>
      </c>
      <c r="F39" s="104"/>
      <c r="G39" s="53">
        <f>3050.76</f>
        <v>3050.76</v>
      </c>
      <c r="H39" s="104"/>
      <c r="I39" s="119">
        <f>515+150+500+2350.92+264.89+1223.81+115.19</f>
        <v>5119.8099999999995</v>
      </c>
      <c r="J39" s="104"/>
      <c r="K39" s="111">
        <f t="shared" si="1"/>
        <v>-569.04999999999927</v>
      </c>
      <c r="L39" s="104"/>
      <c r="M39" s="156"/>
    </row>
    <row r="40" spans="1:16" s="14" customFormat="1" ht="20" thickTop="1" x14ac:dyDescent="0.25">
      <c r="A40" s="30" t="s">
        <v>36</v>
      </c>
      <c r="B40" s="30"/>
      <c r="C40" s="30"/>
      <c r="D40" s="31"/>
      <c r="E40" s="32">
        <f>SUM(E28:E39)</f>
        <v>11100</v>
      </c>
      <c r="F40" s="32"/>
      <c r="G40" s="32">
        <f>SUM(G28:G39)</f>
        <v>3800.61</v>
      </c>
      <c r="H40" s="32"/>
      <c r="I40" s="32">
        <f>SUM(I28:I39)</f>
        <v>14767.619999999999</v>
      </c>
      <c r="J40" s="33"/>
      <c r="K40" s="32">
        <f t="shared" si="1"/>
        <v>132.9900000000016</v>
      </c>
      <c r="L40" s="33"/>
      <c r="M40" s="33"/>
      <c r="N40" s="1"/>
      <c r="O40" s="1"/>
      <c r="P40" s="1"/>
    </row>
    <row r="41" spans="1:16" s="14" customFormat="1" ht="19" x14ac:dyDescent="0.25">
      <c r="A41" s="10"/>
      <c r="B41" s="10"/>
      <c r="C41" s="10"/>
      <c r="D41" s="11"/>
      <c r="E41" s="12"/>
      <c r="F41" s="12"/>
      <c r="G41" s="12"/>
      <c r="H41" s="12"/>
      <c r="I41" s="13"/>
      <c r="N41" s="1"/>
      <c r="O41" s="1"/>
      <c r="P41" s="1"/>
    </row>
    <row r="42" spans="1:16" s="71" customFormat="1" ht="20" thickBot="1" x14ac:dyDescent="0.3">
      <c r="A42" s="10"/>
      <c r="B42" s="10"/>
      <c r="C42" s="10"/>
      <c r="D42" s="11"/>
      <c r="E42" s="12"/>
      <c r="F42" s="12"/>
      <c r="G42" s="12"/>
      <c r="H42" s="12"/>
      <c r="I42" s="13"/>
      <c r="N42" s="14"/>
      <c r="O42" s="14"/>
      <c r="P42" s="14"/>
    </row>
    <row r="43" spans="1:16" s="77" customFormat="1" ht="36" thickBot="1" x14ac:dyDescent="0.3">
      <c r="A43" s="75"/>
      <c r="B43" s="75"/>
      <c r="C43" s="75"/>
      <c r="D43" s="76"/>
      <c r="E43" s="81" t="s">
        <v>57</v>
      </c>
      <c r="F43" s="82"/>
      <c r="G43" s="83" t="s">
        <v>58</v>
      </c>
      <c r="H43" s="82"/>
      <c r="I43" s="84" t="s">
        <v>59</v>
      </c>
      <c r="J43" s="84"/>
      <c r="K43" s="84" t="s">
        <v>60</v>
      </c>
      <c r="L43" s="84"/>
      <c r="M43" s="84" t="s">
        <v>33</v>
      </c>
      <c r="N43" s="14"/>
      <c r="O43" s="14"/>
      <c r="P43" s="14"/>
    </row>
    <row r="44" spans="1:16" ht="19" x14ac:dyDescent="0.25">
      <c r="A44" s="15" t="s">
        <v>17</v>
      </c>
      <c r="B44" s="16"/>
      <c r="C44" s="16"/>
      <c r="D44" s="17"/>
      <c r="E44" s="18"/>
      <c r="F44" s="87"/>
      <c r="G44" s="18"/>
      <c r="H44" s="87"/>
      <c r="I44" s="19"/>
      <c r="J44" s="87"/>
      <c r="K44" s="18"/>
      <c r="L44" s="87"/>
      <c r="M44" s="18"/>
      <c r="N44" s="71"/>
      <c r="O44" s="71"/>
      <c r="P44" s="71"/>
    </row>
    <row r="45" spans="1:16" s="57" customFormat="1" ht="16" x14ac:dyDescent="0.2">
      <c r="A45" s="54"/>
      <c r="B45" s="54"/>
      <c r="C45" s="54" t="s">
        <v>18</v>
      </c>
      <c r="D45" s="55"/>
      <c r="E45" s="56">
        <v>500</v>
      </c>
      <c r="F45" s="88"/>
      <c r="G45" s="56"/>
      <c r="H45" s="88"/>
      <c r="I45" s="56"/>
      <c r="J45" s="88"/>
      <c r="K45" s="56">
        <f>E45+G45-I45</f>
        <v>500</v>
      </c>
      <c r="L45" s="88"/>
      <c r="M45" s="18"/>
      <c r="N45" s="77"/>
      <c r="O45" s="77"/>
      <c r="P45" s="77"/>
    </row>
    <row r="46" spans="1:16" s="57" customFormat="1" ht="16" x14ac:dyDescent="0.2">
      <c r="A46" s="54"/>
      <c r="B46" s="54"/>
      <c r="C46" s="54" t="s">
        <v>19</v>
      </c>
      <c r="D46" s="55"/>
      <c r="E46" s="56">
        <v>400</v>
      </c>
      <c r="F46" s="88"/>
      <c r="G46" s="56"/>
      <c r="H46" s="88"/>
      <c r="I46" s="56"/>
      <c r="J46" s="88"/>
      <c r="K46" s="56">
        <f t="shared" ref="K46:K60" si="3">E46+G46-I46</f>
        <v>400</v>
      </c>
      <c r="L46" s="88"/>
      <c r="M46" s="18"/>
      <c r="N46" s="169" t="s">
        <v>91</v>
      </c>
      <c r="O46" s="170"/>
      <c r="P46" s="171">
        <v>5000</v>
      </c>
    </row>
    <row r="47" spans="1:16" s="57" customFormat="1" ht="16" x14ac:dyDescent="0.2">
      <c r="A47" s="54"/>
      <c r="B47" s="54"/>
      <c r="C47" s="54" t="s">
        <v>20</v>
      </c>
      <c r="D47" s="55"/>
      <c r="E47" s="56">
        <v>120</v>
      </c>
      <c r="F47" s="88"/>
      <c r="G47" s="56"/>
      <c r="H47" s="88"/>
      <c r="I47" s="56"/>
      <c r="J47" s="88"/>
      <c r="K47" s="56">
        <f t="shared" si="3"/>
        <v>120</v>
      </c>
      <c r="L47" s="88"/>
      <c r="M47" s="18"/>
      <c r="N47" s="172" t="s">
        <v>92</v>
      </c>
      <c r="O47" s="173"/>
      <c r="P47" s="174">
        <v>-2130</v>
      </c>
    </row>
    <row r="48" spans="1:16" s="57" customFormat="1" ht="16" x14ac:dyDescent="0.2">
      <c r="A48" s="54"/>
      <c r="B48" s="54"/>
      <c r="C48" s="54" t="s">
        <v>37</v>
      </c>
      <c r="D48" s="55"/>
      <c r="E48" s="56">
        <v>475</v>
      </c>
      <c r="F48" s="88"/>
      <c r="G48" s="56"/>
      <c r="H48" s="88"/>
      <c r="I48" s="56"/>
      <c r="J48" s="88"/>
      <c r="K48" s="56">
        <f t="shared" si="3"/>
        <v>475</v>
      </c>
      <c r="L48" s="88"/>
      <c r="M48" s="18"/>
      <c r="N48" s="172"/>
      <c r="O48" s="173"/>
      <c r="P48" s="174"/>
    </row>
    <row r="49" spans="1:16" s="57" customFormat="1" ht="17" thickBot="1" x14ac:dyDescent="0.25">
      <c r="A49" s="54"/>
      <c r="B49" s="54"/>
      <c r="C49" s="54" t="s">
        <v>38</v>
      </c>
      <c r="D49" s="55"/>
      <c r="E49" s="56">
        <v>50</v>
      </c>
      <c r="F49" s="88"/>
      <c r="G49" s="56"/>
      <c r="H49" s="88"/>
      <c r="I49" s="56">
        <v>50</v>
      </c>
      <c r="J49" s="88"/>
      <c r="K49" s="56">
        <f t="shared" si="3"/>
        <v>0</v>
      </c>
      <c r="L49" s="88"/>
      <c r="M49" s="18"/>
      <c r="N49" s="175" t="s">
        <v>69</v>
      </c>
      <c r="O49" s="176"/>
      <c r="P49" s="177">
        <f>SUM(P46,P47)</f>
        <v>2870</v>
      </c>
    </row>
    <row r="50" spans="1:16" s="57" customFormat="1" ht="16" x14ac:dyDescent="0.2">
      <c r="A50" s="54"/>
      <c r="B50" s="54"/>
      <c r="C50" s="54" t="s">
        <v>22</v>
      </c>
      <c r="D50" s="55"/>
      <c r="E50" s="56">
        <v>1300</v>
      </c>
      <c r="F50" s="88"/>
      <c r="G50" s="56"/>
      <c r="H50" s="88"/>
      <c r="I50" s="56">
        <f>528+264</f>
        <v>792</v>
      </c>
      <c r="J50" s="88"/>
      <c r="K50" s="56">
        <f t="shared" si="3"/>
        <v>508</v>
      </c>
      <c r="L50" s="88"/>
      <c r="M50" s="18"/>
    </row>
    <row r="51" spans="1:16" s="57" customFormat="1" ht="16" x14ac:dyDescent="0.2">
      <c r="A51" s="54"/>
      <c r="B51" s="58"/>
      <c r="C51" s="54" t="s">
        <v>41</v>
      </c>
      <c r="D51" s="55"/>
      <c r="E51" s="56">
        <v>250</v>
      </c>
      <c r="F51" s="88"/>
      <c r="G51" s="56"/>
      <c r="H51" s="88"/>
      <c r="I51" s="56">
        <v>51</v>
      </c>
      <c r="J51" s="88"/>
      <c r="K51" s="56">
        <f t="shared" si="3"/>
        <v>199</v>
      </c>
      <c r="L51" s="88"/>
      <c r="M51" s="18"/>
    </row>
    <row r="52" spans="1:16" s="57" customFormat="1" ht="16" x14ac:dyDescent="0.2">
      <c r="A52" s="54"/>
      <c r="B52" s="58"/>
      <c r="C52" s="54" t="s">
        <v>61</v>
      </c>
      <c r="D52" s="55"/>
      <c r="E52" s="56">
        <v>0</v>
      </c>
      <c r="F52" s="88"/>
      <c r="G52" s="56"/>
      <c r="H52" s="88"/>
      <c r="I52" s="56"/>
      <c r="J52" s="88"/>
      <c r="K52" s="56">
        <f t="shared" si="3"/>
        <v>0</v>
      </c>
      <c r="L52" s="88"/>
      <c r="M52" s="18"/>
    </row>
    <row r="53" spans="1:16" s="57" customFormat="1" ht="16" x14ac:dyDescent="0.2">
      <c r="A53" s="54"/>
      <c r="B53" s="54"/>
      <c r="C53" s="54" t="s">
        <v>23</v>
      </c>
      <c r="D53" s="55"/>
      <c r="E53" s="56">
        <v>600</v>
      </c>
      <c r="F53" s="88"/>
      <c r="G53" s="56"/>
      <c r="H53" s="88"/>
      <c r="I53" s="56">
        <f>100+119.88+119.88+199</f>
        <v>538.76</v>
      </c>
      <c r="J53" s="88"/>
      <c r="K53" s="56">
        <f t="shared" si="3"/>
        <v>61.240000000000009</v>
      </c>
      <c r="L53" s="88"/>
      <c r="M53" s="18"/>
    </row>
    <row r="54" spans="1:16" s="57" customFormat="1" ht="16" x14ac:dyDescent="0.2">
      <c r="A54" s="54"/>
      <c r="B54" s="54"/>
      <c r="C54" s="54" t="s">
        <v>24</v>
      </c>
      <c r="D54" s="55"/>
      <c r="E54" s="56">
        <v>1000</v>
      </c>
      <c r="F54" s="88"/>
      <c r="G54" s="56"/>
      <c r="H54" s="88"/>
      <c r="I54" s="56">
        <v>808.5</v>
      </c>
      <c r="J54" s="88"/>
      <c r="K54" s="56">
        <f t="shared" si="3"/>
        <v>191.5</v>
      </c>
      <c r="L54" s="88"/>
      <c r="M54" s="18"/>
    </row>
    <row r="55" spans="1:16" s="57" customFormat="1" ht="16" x14ac:dyDescent="0.2">
      <c r="A55" s="54"/>
      <c r="B55" s="54"/>
      <c r="C55" s="54" t="s">
        <v>25</v>
      </c>
      <c r="D55" s="55"/>
      <c r="E55" s="56">
        <v>500</v>
      </c>
      <c r="F55" s="88"/>
      <c r="G55" s="56"/>
      <c r="H55" s="88"/>
      <c r="I55" s="56">
        <f>36.72+51.83</f>
        <v>88.55</v>
      </c>
      <c r="J55" s="88"/>
      <c r="K55" s="56">
        <f t="shared" si="3"/>
        <v>411.45</v>
      </c>
      <c r="L55" s="88"/>
      <c r="M55" s="18"/>
    </row>
    <row r="56" spans="1:16" s="57" customFormat="1" ht="16" x14ac:dyDescent="0.2">
      <c r="A56" s="54"/>
      <c r="B56" s="54"/>
      <c r="C56" s="54" t="s">
        <v>26</v>
      </c>
      <c r="D56" s="55"/>
      <c r="E56" s="56">
        <v>500</v>
      </c>
      <c r="F56" s="88"/>
      <c r="G56" s="56"/>
      <c r="H56" s="88"/>
      <c r="I56" s="56"/>
      <c r="J56" s="88"/>
      <c r="K56" s="56">
        <f t="shared" si="3"/>
        <v>500</v>
      </c>
      <c r="L56" s="88"/>
      <c r="M56" s="18"/>
    </row>
    <row r="57" spans="1:16" s="57" customFormat="1" ht="16" x14ac:dyDescent="0.2">
      <c r="A57" s="54"/>
      <c r="B57" s="54"/>
      <c r="C57" s="54" t="s">
        <v>42</v>
      </c>
      <c r="D57" s="55"/>
      <c r="E57" s="56">
        <v>150</v>
      </c>
      <c r="F57" s="88"/>
      <c r="G57" s="56"/>
      <c r="H57" s="88"/>
      <c r="I57" s="56"/>
      <c r="J57" s="88"/>
      <c r="K57" s="56">
        <f t="shared" si="3"/>
        <v>150</v>
      </c>
      <c r="L57" s="88"/>
      <c r="M57" s="18"/>
    </row>
    <row r="58" spans="1:16" s="57" customFormat="1" ht="16" x14ac:dyDescent="0.2">
      <c r="A58" s="54"/>
      <c r="B58" s="58"/>
      <c r="C58" s="54" t="s">
        <v>43</v>
      </c>
      <c r="D58" s="55"/>
      <c r="E58" s="56">
        <v>375</v>
      </c>
      <c r="F58" s="88"/>
      <c r="G58" s="56"/>
      <c r="H58" s="88"/>
      <c r="I58" s="56">
        <f>21.6+50.96</f>
        <v>72.56</v>
      </c>
      <c r="J58" s="88"/>
      <c r="K58" s="56">
        <f t="shared" si="3"/>
        <v>302.44</v>
      </c>
      <c r="L58" s="88"/>
      <c r="M58" s="18"/>
    </row>
    <row r="59" spans="1:16" s="57" customFormat="1" ht="16" x14ac:dyDescent="0.2">
      <c r="A59" s="54"/>
      <c r="B59" s="58"/>
      <c r="C59" s="54" t="s">
        <v>85</v>
      </c>
      <c r="D59" s="55"/>
      <c r="E59" s="56">
        <v>0</v>
      </c>
      <c r="F59" s="88"/>
      <c r="G59" s="56"/>
      <c r="H59" s="88"/>
      <c r="I59" s="56"/>
      <c r="J59" s="88"/>
      <c r="K59" s="56">
        <f t="shared" si="3"/>
        <v>0</v>
      </c>
      <c r="L59" s="88"/>
      <c r="M59" s="18"/>
    </row>
    <row r="60" spans="1:16" s="57" customFormat="1" ht="17" thickBot="1" x14ac:dyDescent="0.25">
      <c r="A60" s="59"/>
      <c r="B60" s="59"/>
      <c r="C60" s="59" t="s">
        <v>27</v>
      </c>
      <c r="D60" s="60"/>
      <c r="E60" s="61">
        <v>500</v>
      </c>
      <c r="F60" s="105"/>
      <c r="G60" s="108"/>
      <c r="H60" s="105"/>
      <c r="I60" s="61"/>
      <c r="J60" s="105"/>
      <c r="K60" s="105">
        <f t="shared" si="3"/>
        <v>500</v>
      </c>
      <c r="L60" s="105"/>
      <c r="M60" s="18"/>
    </row>
    <row r="61" spans="1:16" ht="20" thickTop="1" x14ac:dyDescent="0.25">
      <c r="A61" s="38" t="s">
        <v>28</v>
      </c>
      <c r="B61" s="39"/>
      <c r="C61" s="38"/>
      <c r="D61" s="69"/>
      <c r="E61" s="70">
        <f>SUM(E45:E60)</f>
        <v>6720</v>
      </c>
      <c r="F61" s="70"/>
      <c r="G61" s="70"/>
      <c r="H61" s="70"/>
      <c r="I61" s="109">
        <f>SUM(I45:I60)</f>
        <v>2401.3700000000003</v>
      </c>
      <c r="J61" s="18"/>
      <c r="K61" s="109">
        <f>E61+G61-I61</f>
        <v>4318.6299999999992</v>
      </c>
      <c r="L61" s="18"/>
      <c r="M61" s="18"/>
      <c r="N61" s="57"/>
      <c r="O61" s="57"/>
      <c r="P61" s="57"/>
    </row>
    <row r="62" spans="1:16" ht="20" thickBot="1" x14ac:dyDescent="0.3">
      <c r="A62" s="38"/>
      <c r="B62" s="39"/>
      <c r="C62" s="38"/>
      <c r="D62" s="69"/>
      <c r="E62" s="70"/>
      <c r="F62" s="70"/>
      <c r="G62" s="70"/>
      <c r="H62" s="70"/>
      <c r="I62" s="109"/>
      <c r="J62" s="18"/>
      <c r="K62" s="109"/>
      <c r="L62" s="18"/>
      <c r="M62" s="18"/>
      <c r="N62" s="57"/>
      <c r="O62" s="57"/>
      <c r="P62" s="57"/>
    </row>
    <row r="63" spans="1:16" s="77" customFormat="1" ht="36" thickBot="1" x14ac:dyDescent="0.3">
      <c r="A63" s="75"/>
      <c r="B63" s="75"/>
      <c r="C63" s="75"/>
      <c r="D63" s="76"/>
      <c r="E63" s="81" t="s">
        <v>57</v>
      </c>
      <c r="F63" s="82"/>
      <c r="G63" s="83" t="s">
        <v>58</v>
      </c>
      <c r="H63" s="82"/>
      <c r="I63" s="84" t="s">
        <v>59</v>
      </c>
      <c r="J63" s="84"/>
      <c r="K63" s="84" t="s">
        <v>60</v>
      </c>
      <c r="L63" s="84"/>
      <c r="M63" s="84" t="s">
        <v>33</v>
      </c>
      <c r="N63" s="14"/>
      <c r="O63" s="14"/>
      <c r="P63" s="14"/>
    </row>
    <row r="64" spans="1:16" ht="19" x14ac:dyDescent="0.25">
      <c r="A64" s="21" t="s">
        <v>29</v>
      </c>
      <c r="B64" s="22"/>
      <c r="C64" s="22"/>
      <c r="D64" s="23"/>
      <c r="E64" s="24"/>
      <c r="F64" s="89"/>
      <c r="G64" s="24"/>
      <c r="H64" s="89"/>
      <c r="I64" s="64"/>
      <c r="J64" s="89"/>
      <c r="K64" s="64"/>
      <c r="L64" s="89"/>
      <c r="M64" s="24"/>
    </row>
    <row r="65" spans="1:16" ht="16" x14ac:dyDescent="0.2">
      <c r="A65" s="62"/>
      <c r="B65" s="63"/>
      <c r="C65" s="62" t="s">
        <v>50</v>
      </c>
      <c r="D65" s="62"/>
      <c r="E65" s="64">
        <v>150</v>
      </c>
      <c r="F65" s="90"/>
      <c r="G65" s="64"/>
      <c r="H65" s="90"/>
      <c r="I65" s="64"/>
      <c r="J65" s="90"/>
      <c r="K65" s="64">
        <f>E65+G65-I65</f>
        <v>150</v>
      </c>
      <c r="L65" s="90"/>
      <c r="M65" s="24"/>
    </row>
    <row r="66" spans="1:16" ht="16" x14ac:dyDescent="0.2">
      <c r="A66" s="62"/>
      <c r="B66" s="63"/>
      <c r="C66" s="62" t="s">
        <v>44</v>
      </c>
      <c r="D66" s="62"/>
      <c r="E66" s="64">
        <v>800</v>
      </c>
      <c r="F66" s="90"/>
      <c r="G66" s="64"/>
      <c r="H66" s="90"/>
      <c r="I66" s="64">
        <f>165+251.28</f>
        <v>416.28</v>
      </c>
      <c r="J66" s="90"/>
      <c r="K66" s="64">
        <f t="shared" ref="K66:K78" si="4">E66+G66-I66</f>
        <v>383.72</v>
      </c>
      <c r="L66" s="90"/>
      <c r="M66" s="24"/>
    </row>
    <row r="67" spans="1:16" ht="21.75" customHeight="1" x14ac:dyDescent="0.2">
      <c r="A67" s="62"/>
      <c r="B67" s="62"/>
      <c r="C67" s="62" t="s">
        <v>45</v>
      </c>
      <c r="D67" s="65"/>
      <c r="E67" s="64">
        <v>0</v>
      </c>
      <c r="F67" s="90"/>
      <c r="G67" s="64"/>
      <c r="H67" s="90"/>
      <c r="I67" s="64"/>
      <c r="J67" s="90"/>
      <c r="K67" s="64">
        <f t="shared" si="4"/>
        <v>0</v>
      </c>
      <c r="L67" s="90"/>
      <c r="M67" s="24"/>
    </row>
    <row r="68" spans="1:16" ht="17.25" customHeight="1" x14ac:dyDescent="0.2">
      <c r="A68" s="62"/>
      <c r="B68" s="62"/>
      <c r="C68" s="62" t="s">
        <v>46</v>
      </c>
      <c r="D68" s="65"/>
      <c r="E68" s="64">
        <v>0</v>
      </c>
      <c r="F68" s="90"/>
      <c r="G68" s="64"/>
      <c r="H68" s="90"/>
      <c r="I68" s="64"/>
      <c r="J68" s="90"/>
      <c r="K68" s="64">
        <f t="shared" si="4"/>
        <v>0</v>
      </c>
      <c r="L68" s="90"/>
      <c r="M68" s="24"/>
    </row>
    <row r="69" spans="1:16" s="96" customFormat="1" ht="16" x14ac:dyDescent="0.2">
      <c r="A69" s="97"/>
      <c r="B69" s="97"/>
      <c r="C69" s="97" t="s">
        <v>47</v>
      </c>
      <c r="D69" s="98"/>
      <c r="E69" s="99">
        <v>1200</v>
      </c>
      <c r="F69" s="100"/>
      <c r="G69" s="64"/>
      <c r="H69" s="100"/>
      <c r="I69" s="64"/>
      <c r="J69" s="100"/>
      <c r="K69" s="64">
        <f t="shared" si="4"/>
        <v>1200</v>
      </c>
      <c r="L69" s="100"/>
      <c r="M69" s="24"/>
      <c r="N69" s="1"/>
      <c r="O69" s="1"/>
      <c r="P69" s="1"/>
    </row>
    <row r="70" spans="1:16" ht="25.25" customHeight="1" x14ac:dyDescent="0.2">
      <c r="A70" s="62"/>
      <c r="B70" s="62"/>
      <c r="C70" s="62" t="s">
        <v>51</v>
      </c>
      <c r="D70" s="65"/>
      <c r="E70" s="64">
        <v>0</v>
      </c>
      <c r="F70" s="90"/>
      <c r="G70" s="64">
        <v>1050</v>
      </c>
      <c r="H70" s="90"/>
      <c r="I70" s="64"/>
      <c r="J70" s="90"/>
      <c r="K70" s="64">
        <f t="shared" si="4"/>
        <v>1050</v>
      </c>
      <c r="L70" s="90"/>
      <c r="M70" s="24" t="s">
        <v>90</v>
      </c>
    </row>
    <row r="71" spans="1:16" ht="16" x14ac:dyDescent="0.2">
      <c r="A71" s="62"/>
      <c r="B71" s="62"/>
      <c r="C71" s="62" t="s">
        <v>52</v>
      </c>
      <c r="D71" s="65"/>
      <c r="E71" s="64">
        <v>1200</v>
      </c>
      <c r="F71" s="90"/>
      <c r="G71" s="64"/>
      <c r="H71" s="90"/>
      <c r="I71" s="64">
        <f>59.32+804.56</f>
        <v>863.88</v>
      </c>
      <c r="J71" s="90"/>
      <c r="K71" s="64">
        <f t="shared" si="4"/>
        <v>336.12</v>
      </c>
      <c r="L71" s="90"/>
      <c r="M71" s="24"/>
      <c r="N71" s="96"/>
      <c r="O71" s="96"/>
      <c r="P71" s="96"/>
    </row>
    <row r="72" spans="1:16" ht="16" x14ac:dyDescent="0.2">
      <c r="A72" s="62"/>
      <c r="B72" s="62"/>
      <c r="C72" s="62" t="s">
        <v>53</v>
      </c>
      <c r="D72" s="65"/>
      <c r="E72" s="64">
        <v>1200</v>
      </c>
      <c r="F72" s="90"/>
      <c r="G72" s="64"/>
      <c r="H72" s="90"/>
      <c r="I72" s="64">
        <f>589.9+318.57</f>
        <v>908.47</v>
      </c>
      <c r="J72" s="90"/>
      <c r="K72" s="64">
        <f t="shared" si="4"/>
        <v>291.52999999999997</v>
      </c>
      <c r="L72" s="90"/>
      <c r="M72" s="24"/>
    </row>
    <row r="73" spans="1:16" ht="21" customHeight="1" x14ac:dyDescent="0.2">
      <c r="A73" s="62"/>
      <c r="B73" s="62"/>
      <c r="C73" s="62" t="s">
        <v>48</v>
      </c>
      <c r="D73" s="65"/>
      <c r="E73" s="64">
        <v>4950</v>
      </c>
      <c r="F73" s="90"/>
      <c r="G73" s="64"/>
      <c r="H73" s="90"/>
      <c r="I73" s="64"/>
      <c r="J73" s="90"/>
      <c r="K73" s="64">
        <f t="shared" si="4"/>
        <v>4950</v>
      </c>
      <c r="L73" s="90"/>
      <c r="M73" s="143"/>
    </row>
    <row r="74" spans="1:16" ht="16" x14ac:dyDescent="0.2">
      <c r="A74" s="62"/>
      <c r="B74" s="62"/>
      <c r="C74" s="62" t="s">
        <v>49</v>
      </c>
      <c r="D74" s="65"/>
      <c r="E74" s="64">
        <v>0</v>
      </c>
      <c r="F74" s="90"/>
      <c r="G74" s="64"/>
      <c r="H74" s="90"/>
      <c r="I74" s="64"/>
      <c r="J74" s="90"/>
      <c r="K74" s="64">
        <f t="shared" si="4"/>
        <v>0</v>
      </c>
      <c r="L74" s="90"/>
      <c r="M74" s="24"/>
    </row>
    <row r="75" spans="1:16" ht="21" customHeight="1" x14ac:dyDescent="0.2">
      <c r="A75" s="62"/>
      <c r="B75" s="62"/>
      <c r="C75" s="62" t="s">
        <v>83</v>
      </c>
      <c r="D75" s="65"/>
      <c r="E75" s="64">
        <v>1000</v>
      </c>
      <c r="F75" s="90"/>
      <c r="G75" s="64"/>
      <c r="H75" s="90"/>
      <c r="I75" s="64"/>
      <c r="J75" s="90"/>
      <c r="K75" s="64">
        <f t="shared" si="4"/>
        <v>1000</v>
      </c>
      <c r="L75" s="90"/>
      <c r="M75" s="24"/>
    </row>
    <row r="76" spans="1:16" ht="21.75" customHeight="1" x14ac:dyDescent="0.2">
      <c r="A76" s="62"/>
      <c r="B76" s="62"/>
      <c r="C76" s="62" t="s">
        <v>93</v>
      </c>
      <c r="D76" s="65"/>
      <c r="E76" s="64">
        <v>1000</v>
      </c>
      <c r="F76" s="90"/>
      <c r="G76" s="64"/>
      <c r="H76" s="90"/>
      <c r="I76" s="64">
        <f>441.79+445</f>
        <v>886.79</v>
      </c>
      <c r="J76" s="90"/>
      <c r="K76" s="64">
        <f t="shared" si="4"/>
        <v>113.21000000000004</v>
      </c>
      <c r="L76" s="90"/>
      <c r="M76" s="24"/>
    </row>
    <row r="77" spans="1:16" ht="15" customHeight="1" x14ac:dyDescent="0.2">
      <c r="A77" s="62"/>
      <c r="B77" s="62"/>
      <c r="C77" s="62" t="s">
        <v>94</v>
      </c>
      <c r="D77" s="65"/>
      <c r="E77" s="64">
        <v>1250</v>
      </c>
      <c r="F77" s="90"/>
      <c r="G77" s="64"/>
      <c r="H77" s="90"/>
      <c r="I77" s="64">
        <f>1006.96+1236.88</f>
        <v>2243.84</v>
      </c>
      <c r="J77" s="90"/>
      <c r="K77" s="64">
        <f t="shared" si="4"/>
        <v>-993.84000000000015</v>
      </c>
      <c r="L77" s="90"/>
      <c r="M77" s="24"/>
    </row>
    <row r="78" spans="1:16" ht="15" customHeight="1" x14ac:dyDescent="0.2">
      <c r="A78" s="62"/>
      <c r="B78" s="62"/>
      <c r="C78" s="62" t="s">
        <v>95</v>
      </c>
      <c r="D78" s="65"/>
      <c r="E78" s="64">
        <v>1000</v>
      </c>
      <c r="F78" s="90"/>
      <c r="G78" s="64"/>
      <c r="H78" s="90"/>
      <c r="I78" s="64">
        <f>639.96+47.61+336.96</f>
        <v>1024.53</v>
      </c>
      <c r="J78" s="90"/>
      <c r="K78" s="64">
        <f t="shared" si="4"/>
        <v>-24.529999999999973</v>
      </c>
      <c r="L78" s="90"/>
      <c r="M78" s="24"/>
    </row>
    <row r="79" spans="1:16" ht="27" customHeight="1" x14ac:dyDescent="0.2">
      <c r="A79" s="62"/>
      <c r="B79" s="62"/>
      <c r="C79" s="62" t="s">
        <v>30</v>
      </c>
      <c r="D79" s="65"/>
      <c r="E79" s="64">
        <v>400</v>
      </c>
      <c r="F79" s="90"/>
      <c r="G79" s="64"/>
      <c r="H79" s="90"/>
      <c r="I79" s="64">
        <f>69.74+15</f>
        <v>84.74</v>
      </c>
      <c r="J79" s="90"/>
      <c r="K79" s="64">
        <f>E79+G79-I79</f>
        <v>315.26</v>
      </c>
      <c r="L79" s="90"/>
      <c r="M79" s="143"/>
    </row>
    <row r="80" spans="1:16" ht="17" thickBot="1" x14ac:dyDescent="0.25">
      <c r="A80" s="66"/>
      <c r="B80" s="66"/>
      <c r="C80" s="66" t="s">
        <v>31</v>
      </c>
      <c r="D80" s="67"/>
      <c r="E80" s="68">
        <v>1800</v>
      </c>
      <c r="F80" s="107"/>
      <c r="G80" s="106"/>
      <c r="H80" s="107"/>
      <c r="I80" s="68">
        <f>1000+296+254.02</f>
        <v>1550.02</v>
      </c>
      <c r="J80" s="107"/>
      <c r="K80" s="68">
        <f>E80+G80-I80</f>
        <v>249.98000000000002</v>
      </c>
      <c r="L80" s="107"/>
      <c r="M80" s="143"/>
    </row>
    <row r="81" spans="1:13" ht="20" thickTop="1" x14ac:dyDescent="0.25">
      <c r="A81" s="34" t="s">
        <v>32</v>
      </c>
      <c r="B81" s="34"/>
      <c r="C81" s="34"/>
      <c r="D81" s="35"/>
      <c r="E81" s="36">
        <f>SUM(E65:E80)</f>
        <v>15950</v>
      </c>
      <c r="F81" s="36"/>
      <c r="G81" s="36">
        <f>SUM(G65:G80)</f>
        <v>1050</v>
      </c>
      <c r="H81" s="36"/>
      <c r="I81" s="36">
        <f>SUM(I65:I80)</f>
        <v>7978.5499999999993</v>
      </c>
      <c r="J81" s="37"/>
      <c r="K81" s="36">
        <f>E81+G81-I81</f>
        <v>9021.4500000000007</v>
      </c>
      <c r="L81" s="37"/>
      <c r="M81" s="37"/>
    </row>
    <row r="82" spans="1:13" x14ac:dyDescent="0.2">
      <c r="A82" s="3"/>
      <c r="B82" s="3"/>
      <c r="C82" s="3"/>
      <c r="D82" s="4"/>
      <c r="E82" s="5"/>
      <c r="F82" s="5"/>
      <c r="G82" s="5"/>
      <c r="H82" s="5"/>
      <c r="I82" s="2"/>
    </row>
    <row r="83" spans="1:13" x14ac:dyDescent="0.2">
      <c r="A83" s="3"/>
      <c r="B83" s="3"/>
      <c r="C83" s="3"/>
      <c r="D83" s="4"/>
      <c r="E83" s="5"/>
      <c r="F83" s="5"/>
      <c r="G83" s="5"/>
      <c r="H83" s="5"/>
      <c r="I83" s="2"/>
    </row>
    <row r="84" spans="1:13" ht="20" x14ac:dyDescent="0.25">
      <c r="A84" s="6"/>
      <c r="B84" s="6"/>
      <c r="C84" s="6"/>
      <c r="D84" s="145" t="s">
        <v>77</v>
      </c>
      <c r="E84" s="36">
        <f>E23+E40+E61+E81</f>
        <v>46330</v>
      </c>
      <c r="F84" s="7"/>
      <c r="G84" s="7"/>
      <c r="H84" s="180" t="s">
        <v>66</v>
      </c>
      <c r="I84" s="180"/>
      <c r="J84" s="180"/>
      <c r="K84" s="36">
        <f>K23+K40+K61+K81</f>
        <v>21806.400000000001</v>
      </c>
    </row>
    <row r="86" spans="1:13" x14ac:dyDescent="0.2">
      <c r="D86" s="1"/>
    </row>
    <row r="87" spans="1:13" x14ac:dyDescent="0.2">
      <c r="K87" s="167"/>
    </row>
    <row r="89" spans="1:13" x14ac:dyDescent="0.2">
      <c r="D89" s="1"/>
    </row>
    <row r="90" spans="1:13" x14ac:dyDescent="0.2">
      <c r="D90" s="1"/>
    </row>
    <row r="91" spans="1:13" x14ac:dyDescent="0.2">
      <c r="D91" s="1"/>
    </row>
  </sheetData>
  <mergeCells count="4">
    <mergeCell ref="I2:J2"/>
    <mergeCell ref="I3:J3"/>
    <mergeCell ref="H84:J84"/>
    <mergeCell ref="A1:P1"/>
  </mergeCells>
  <pageMargins left="0.25" right="0.25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Budget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Goddess Tonya</dc:creator>
  <cp:lastModifiedBy>Andrea Williams</cp:lastModifiedBy>
  <cp:lastPrinted>2019-09-06T22:42:39Z</cp:lastPrinted>
  <dcterms:created xsi:type="dcterms:W3CDTF">2014-09-07T15:15:13Z</dcterms:created>
  <dcterms:modified xsi:type="dcterms:W3CDTF">2020-02-09T23:28:17Z</dcterms:modified>
</cp:coreProperties>
</file>